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7370D7A3-1D07-4A0E-81C7-2765930AF736}" xr6:coauthVersionLast="45" xr6:coauthVersionMax="45" xr10:uidLastSave="{00000000-0000-0000-0000-000000000000}"/>
  <bookViews>
    <workbookView xWindow="28690" yWindow="-110" windowWidth="29020" windowHeight="1582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4" l="1"/>
  <c r="J26" i="4"/>
  <c r="U5" i="4"/>
  <c r="I21" i="4" l="1"/>
  <c r="K19" i="4"/>
  <c r="L19" i="4" s="1"/>
  <c r="J19" i="4"/>
  <c r="J18" i="4"/>
  <c r="K17" i="4"/>
  <c r="L17" i="4" s="1"/>
  <c r="J17" i="4"/>
  <c r="J16" i="4"/>
  <c r="J35" i="4" l="1"/>
  <c r="K15" i="4" l="1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33" i="4"/>
  <c r="L33" i="4" s="1"/>
  <c r="K31" i="4"/>
  <c r="L31" i="4" s="1"/>
  <c r="K29" i="4"/>
  <c r="L29" i="4" s="1"/>
  <c r="K27" i="4"/>
  <c r="L27" i="4" s="1"/>
  <c r="K25" i="4"/>
  <c r="L25" i="4" s="1"/>
  <c r="K23" i="4"/>
  <c r="L23" i="4" s="1"/>
  <c r="K21" i="4"/>
  <c r="L21" i="4" s="1"/>
  <c r="J22" i="4"/>
  <c r="J23" i="4"/>
  <c r="J24" i="4"/>
  <c r="J25" i="4"/>
  <c r="J28" i="4"/>
  <c r="J29" i="4"/>
  <c r="J30" i="4"/>
  <c r="J31" i="4"/>
  <c r="J32" i="4"/>
  <c r="J33" i="4"/>
  <c r="J34" i="4"/>
  <c r="J36" i="4"/>
  <c r="J37" i="4"/>
  <c r="J21" i="4"/>
  <c r="J20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D4" i="5"/>
  <c r="U8" i="4" l="1"/>
  <c r="U7" i="4"/>
  <c r="U3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<sst xmlns="http://schemas.openxmlformats.org/spreadsheetml/2006/main" count="117" uniqueCount="99">
  <si>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</si>
  <si>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</si>
  <si>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</si>
  <si>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</si>
  <si>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</si>
  <si>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</si>
  <si>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</si>
  <si>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</si>
  <si>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</si>
  <si>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</si>
  <si>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</si>
  <si>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</si>
  <si>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</si>
  <si>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</si>
  <si>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</si>
  <si>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</si>
  <si>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</si>
  <si>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</si>
  <si>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</si>
  <si>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</si>
  <si>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</si>
  <si>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</si>
  <si>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5%ブドウ糖液250mL</t>
    <rPh sb="5" eb="6">
      <t>トウ</t>
    </rPh>
    <rPh sb="6" eb="7">
      <t>エキ</t>
    </rPh>
    <phoneticPr fontId="1"/>
  </si>
  <si>
    <t>グラニセトロン静注バッグ100mL+</t>
    <rPh sb="7" eb="9">
      <t>ジョウチュウ</t>
    </rPh>
    <phoneticPr fontId="1"/>
  </si>
  <si>
    <t>⑦</t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</si>
  <si>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</si>
  <si>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</si>
  <si>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</si>
  <si>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</si>
  <si>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</si>
  <si>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</si>
  <si>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</si>
  <si>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</si>
  <si>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</si>
  <si>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</si>
  <si>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</si>
  <si>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</si>
  <si>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</si>
  <si>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</si>
  <si>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</si>
  <si>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</si>
  <si>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</si>
  <si>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</si>
  <si>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</si>
  <si>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</si>
  <si>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</si>
  <si>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</si>
  <si>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</si>
  <si>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</si>
  <si>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</si>
  <si>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</si>
  <si>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</si>
  <si>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</si>
  <si>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</si>
  <si>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</si>
  <si>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</si>
  <si>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</si>
  <si>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</si>
  <si>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</si>
  <si>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</si>
  <si>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</si>
  <si>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</si>
  <si>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</si>
  <si>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</si>
  <si>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</si>
  <si>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</si>
  <si>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</si>
  <si>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</si>
  <si>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</si>
  <si>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</si>
  <si>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</si>
  <si>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</si>
  <si>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</si>
  <si>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</si>
  <si>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</si>
  <si>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</si>
  <si>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</si>
  <si>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</si>
  <si>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</si>
  <si>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ベバシズマブ</t>
    <phoneticPr fontId="1"/>
  </si>
  <si>
    <t>㎎/Kg</t>
    <phoneticPr fontId="1"/>
  </si>
  <si>
    <t>ベバシズマブで血圧上昇40mmHg前後あり。投与～半日程度は注意。</t>
    <rPh sb="7" eb="9">
      <t>ケツアツ</t>
    </rPh>
    <rPh sb="9" eb="11">
      <t>ジョウショウ</t>
    </rPh>
    <rPh sb="17" eb="19">
      <t>ゼンゴ</t>
    </rPh>
    <rPh sb="22" eb="24">
      <t>トウヨ</t>
    </rPh>
    <rPh sb="25" eb="27">
      <t>ハンニチ</t>
    </rPh>
    <rPh sb="27" eb="29">
      <t>テイド</t>
    </rPh>
    <rPh sb="30" eb="32">
      <t>チュウイ</t>
    </rPh>
    <phoneticPr fontId="1"/>
  </si>
  <si>
    <t>③</t>
    <phoneticPr fontId="1"/>
  </si>
  <si>
    <t>④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</si>
  <si>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</si>
  <si>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</si>
  <si>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ベバシズマブ＿＿㎎＋</t>
    <phoneticPr fontId="1"/>
  </si>
  <si>
    <t>生理食塩水100mL(全量で)</t>
    <rPh sb="0" eb="2">
      <t>セイリ</t>
    </rPh>
    <rPh sb="2" eb="5">
      <t>ショクエンスイ</t>
    </rPh>
    <rPh sb="11" eb="13">
      <t>ゼンリョウ</t>
    </rPh>
    <phoneticPr fontId="1"/>
  </si>
  <si>
    <t>カペシタビン</t>
    <phoneticPr fontId="1"/>
  </si>
  <si>
    <t>カペシタビン錠300㎎×＿＿錠</t>
    <rPh sb="6" eb="7">
      <t>ジョウ</t>
    </rPh>
    <rPh sb="14" eb="15">
      <t>ジョウ</t>
    </rPh>
    <phoneticPr fontId="1"/>
  </si>
  <si>
    <t>夕食後</t>
    <rPh sb="0" eb="3">
      <t>ユウショクゴ</t>
    </rPh>
    <phoneticPr fontId="1"/>
  </si>
  <si>
    <t>朝夕食後</t>
    <rPh sb="0" eb="2">
      <t>アサユウ</t>
    </rPh>
    <rPh sb="2" eb="4">
      <t>ショクゴ</t>
    </rPh>
    <phoneticPr fontId="1"/>
  </si>
  <si>
    <t>朝食後</t>
    <rPh sb="0" eb="3">
      <t>チョウショクゴ</t>
    </rPh>
    <phoneticPr fontId="1"/>
  </si>
  <si>
    <t>休薬</t>
    <rPh sb="0" eb="2">
      <t>キュウヤク</t>
    </rPh>
    <phoneticPr fontId="1"/>
  </si>
  <si>
    <t>⑤</t>
    <phoneticPr fontId="1"/>
  </si>
  <si>
    <t>⑥</t>
    <phoneticPr fontId="1"/>
  </si>
  <si>
    <t>イリノテカン</t>
    <phoneticPr fontId="1"/>
  </si>
  <si>
    <t>イリノテカン＿＿㎎+</t>
    <phoneticPr fontId="1"/>
  </si>
  <si>
    <t>CapeIRI+B-mab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</si>
</sst>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5" fillId="0" borderId="13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8" xfId="0" applyFont="1" applyBorder="1" applyAlignment="1" applyProtection="1">
      <alignment shrinkToFit="1"/>
    </xf>
    <xf numFmtId="0" fontId="5" fillId="0" borderId="8" xfId="0" applyFont="1" applyBorder="1" applyAlignment="1" applyProtection="1">
      <alignment vertical="center" shrinkToFit="1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3" borderId="0" xfId="0" applyFont="1" applyFill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6" fillId="4" borderId="0" xfId="0" applyFont="1" applyFill="1"/>
    <xf numFmtId="0" fontId="7" fillId="0" borderId="8" xfId="0" applyFont="1" applyBorder="1" applyAlignment="1">
      <alignment shrinkToFi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shrinkToFit="1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176" fontId="5" fillId="0" borderId="8" xfId="0" applyNumberFormat="1" applyFont="1" applyFill="1" applyBorder="1" applyAlignment="1" applyProtection="1">
      <alignment vertical="center" shrinkToFit="1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19</xdr:row>
      <xdr:rowOff>69850</xdr:rowOff>
    </xdr:from>
    <xdr:to>
      <xdr:col>13</xdr:col>
      <xdr:colOff>114300</xdr:colOff>
      <xdr:row>20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21</xdr:row>
      <xdr:rowOff>95250</xdr:rowOff>
    </xdr:from>
    <xdr:to>
      <xdr:col>13</xdr:col>
      <xdr:colOff>127000</xdr:colOff>
      <xdr:row>22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03AD9E8-550B-49FE-8CF3-0CB7041967A5}"/>
            </a:ext>
          </a:extLst>
        </xdr:cNvPr>
        <xdr:cNvSpPr/>
      </xdr:nvSpPr>
      <xdr:spPr>
        <a:xfrm>
          <a:off x="3968750" y="31305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23</xdr:row>
      <xdr:rowOff>114300</xdr:rowOff>
    </xdr:from>
    <xdr:to>
      <xdr:col>13</xdr:col>
      <xdr:colOff>127000</xdr:colOff>
      <xdr:row>24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25</xdr:row>
      <xdr:rowOff>101600</xdr:rowOff>
    </xdr:from>
    <xdr:to>
      <xdr:col>13</xdr:col>
      <xdr:colOff>120650</xdr:colOff>
      <xdr:row>26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27</xdr:row>
      <xdr:rowOff>101600</xdr:rowOff>
    </xdr:from>
    <xdr:to>
      <xdr:col>13</xdr:col>
      <xdr:colOff>114300</xdr:colOff>
      <xdr:row>28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222249</xdr:colOff>
      <xdr:row>8</xdr:row>
      <xdr:rowOff>190501</xdr:rowOff>
    </xdr:from>
    <xdr:to>
      <xdr:col>22</xdr:col>
      <xdr:colOff>15874</xdr:colOff>
      <xdr:row>10</xdr:row>
      <xdr:rowOff>55563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60749" y="1841501"/>
          <a:ext cx="2492375" cy="325437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22</xdr:col>
      <xdr:colOff>211137</xdr:colOff>
      <xdr:row>9</xdr:row>
      <xdr:rowOff>11113</xdr:rowOff>
    </xdr:from>
    <xdr:to>
      <xdr:col>26</xdr:col>
      <xdr:colOff>55562</xdr:colOff>
      <xdr:row>10</xdr:row>
      <xdr:rowOff>33115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6148387" y="1868488"/>
          <a:ext cx="923925" cy="276002"/>
          <a:chOff x="3898900" y="2266952"/>
          <a:chExt cx="2449373" cy="285527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66952"/>
            <a:ext cx="2415182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22</xdr:col>
      <xdr:colOff>133350</xdr:colOff>
      <xdr:row>19</xdr:row>
      <xdr:rowOff>95250</xdr:rowOff>
    </xdr:from>
    <xdr:to>
      <xdr:col>23</xdr:col>
      <xdr:colOff>114300</xdr:colOff>
      <xdr:row>20</xdr:row>
      <xdr:rowOff>146050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2C489233-0C62-4C36-AF99-9FD6F469572E}"/>
            </a:ext>
          </a:extLst>
        </xdr:cNvPr>
        <xdr:cNvSpPr/>
      </xdr:nvSpPr>
      <xdr:spPr>
        <a:xfrm>
          <a:off x="6070600" y="4476750"/>
          <a:ext cx="250825" cy="288925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21</xdr:row>
      <xdr:rowOff>120650</xdr:rowOff>
    </xdr:from>
    <xdr:to>
      <xdr:col>23</xdr:col>
      <xdr:colOff>127000</xdr:colOff>
      <xdr:row>22</xdr:row>
      <xdr:rowOff>158750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8A18F03-7477-4855-AE84-D02092E9ECBC}"/>
            </a:ext>
          </a:extLst>
        </xdr:cNvPr>
        <xdr:cNvSpPr/>
      </xdr:nvSpPr>
      <xdr:spPr>
        <a:xfrm>
          <a:off x="6153150" y="34099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23</xdr:row>
      <xdr:rowOff>139700</xdr:rowOff>
    </xdr:from>
    <xdr:to>
      <xdr:col>23</xdr:col>
      <xdr:colOff>127000</xdr:colOff>
      <xdr:row>24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139700</xdr:colOff>
      <xdr:row>25</xdr:row>
      <xdr:rowOff>127000</xdr:rowOff>
    </xdr:from>
    <xdr:to>
      <xdr:col>23</xdr:col>
      <xdr:colOff>120650</xdr:colOff>
      <xdr:row>26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27</xdr:row>
      <xdr:rowOff>127000</xdr:rowOff>
    </xdr:from>
    <xdr:to>
      <xdr:col>23</xdr:col>
      <xdr:colOff>114300</xdr:colOff>
      <xdr:row>28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15</xdr:row>
      <xdr:rowOff>69850</xdr:rowOff>
    </xdr:from>
    <xdr:to>
      <xdr:col>13</xdr:col>
      <xdr:colOff>114300</xdr:colOff>
      <xdr:row>16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17</xdr:row>
      <xdr:rowOff>95250</xdr:rowOff>
    </xdr:from>
    <xdr:to>
      <xdr:col>13</xdr:col>
      <xdr:colOff>127000</xdr:colOff>
      <xdr:row>18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15</xdr:row>
      <xdr:rowOff>95250</xdr:rowOff>
    </xdr:from>
    <xdr:to>
      <xdr:col>23</xdr:col>
      <xdr:colOff>114300</xdr:colOff>
      <xdr:row>16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17</xdr:row>
      <xdr:rowOff>120650</xdr:rowOff>
    </xdr:from>
    <xdr:to>
      <xdr:col>23</xdr:col>
      <xdr:colOff>127000</xdr:colOff>
      <xdr:row>18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AA42"/>
  <sheetViews>
    <sheetView showGridLines="0" tabSelected="1" view="pageLayout" zoomScale="80" zoomScaleNormal="90" zoomScalePageLayoutView="80" workbookViewId="0">
      <selection activeCell="X8" sqref="X8:Y8"/>
    </sheetView>
  </sheetViews>
  <sheetFormatPr defaultRowHeight="16.5"/>
  <cols>
    <col min="1" max="51" width="3.5" style="28" customWidth="1"/>
    <col min="52" max="16384" width="8.6640625" style="28"/>
  </cols>
  <sheetData>
    <row r="1" spans="1:27">
      <c r="A1" s="23" t="s">
        <v>33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7">
      <c r="A2" s="74" t="s">
        <v>98</v>
      </c>
      <c r="B2" s="74"/>
      <c r="C2" s="74"/>
      <c r="D2" s="74"/>
      <c r="E2" s="74"/>
      <c r="F2" s="22"/>
      <c r="G2" s="28" t="s">
        <v>9</v>
      </c>
      <c r="J2" s="24"/>
      <c r="K2" s="28" t="s">
        <v>13</v>
      </c>
      <c r="Q2" s="28" t="s">
        <v>5</v>
      </c>
      <c r="U2" s="80" t="s">
        <v>14</v>
      </c>
      <c r="V2" s="80"/>
      <c r="X2" s="80" t="s">
        <v>15</v>
      </c>
      <c r="Y2" s="80"/>
    </row>
    <row r="3" spans="1:27">
      <c r="A3" s="22"/>
      <c r="B3" s="28" t="s">
        <v>17</v>
      </c>
      <c r="C3" s="22"/>
      <c r="D3" s="28" t="s">
        <v>18</v>
      </c>
      <c r="J3" s="29" t="str">
        <f>IF(K3="","","A")</f>
        <v>A</v>
      </c>
      <c r="K3" s="81" t="s">
        <v>88</v>
      </c>
      <c r="L3" s="81"/>
      <c r="M3" s="81"/>
      <c r="N3" s="81"/>
      <c r="O3" s="81"/>
      <c r="P3" s="81"/>
      <c r="Q3" s="82">
        <v>2000</v>
      </c>
      <c r="R3" s="82"/>
      <c r="S3" s="81" t="s">
        <v>6</v>
      </c>
      <c r="T3" s="81"/>
      <c r="U3" s="109" t="str">
        <f t="shared" ref="U3:U8" si="0">IFERROR($D$6*Q3,"")</f>
        <v/>
      </c>
      <c r="V3" s="109"/>
      <c r="W3" s="29" t="str">
        <f t="shared" ref="W3:W8" si="1">IF(K3="","","➡")</f>
        <v>➡</v>
      </c>
      <c r="X3" s="83"/>
      <c r="Y3" s="83"/>
    </row>
    <row r="4" spans="1:27">
      <c r="A4" s="84" t="s">
        <v>0</v>
      </c>
      <c r="B4" s="84"/>
      <c r="C4" s="84"/>
      <c r="D4" s="85"/>
      <c r="E4" s="85"/>
      <c r="F4" s="85"/>
      <c r="G4" s="28" t="s">
        <v>3</v>
      </c>
      <c r="J4" s="29" t="str">
        <f>IF(K4="","","B")</f>
        <v>B</v>
      </c>
      <c r="K4" s="81" t="s">
        <v>96</v>
      </c>
      <c r="L4" s="81"/>
      <c r="M4" s="81"/>
      <c r="N4" s="81"/>
      <c r="O4" s="81"/>
      <c r="P4" s="81"/>
      <c r="Q4" s="82">
        <v>150</v>
      </c>
      <c r="R4" s="82"/>
      <c r="S4" s="81" t="s">
        <v>6</v>
      </c>
      <c r="T4" s="81"/>
      <c r="U4" s="109" t="str">
        <f t="shared" si="0"/>
        <v/>
      </c>
      <c r="V4" s="109"/>
      <c r="W4" s="29" t="str">
        <f t="shared" si="1"/>
        <v>➡</v>
      </c>
      <c r="X4" s="83"/>
      <c r="Y4" s="83"/>
    </row>
    <row r="5" spans="1:27">
      <c r="A5" s="84" t="s">
        <v>1</v>
      </c>
      <c r="B5" s="84"/>
      <c r="C5" s="84"/>
      <c r="D5" s="85"/>
      <c r="E5" s="85"/>
      <c r="F5" s="85"/>
      <c r="G5" s="28" t="s">
        <v>16</v>
      </c>
      <c r="J5" s="29" t="str">
        <f>IF(K5="","","C")</f>
        <v>C</v>
      </c>
      <c r="K5" s="81" t="s">
        <v>79</v>
      </c>
      <c r="L5" s="81"/>
      <c r="M5" s="81"/>
      <c r="N5" s="81"/>
      <c r="O5" s="81"/>
      <c r="P5" s="81"/>
      <c r="Q5" s="82">
        <v>7.5</v>
      </c>
      <c r="R5" s="82"/>
      <c r="S5" s="81" t="s">
        <v>80</v>
      </c>
      <c r="T5" s="81"/>
      <c r="U5" s="109">
        <f>IFERROR($D$5*Q5,"")</f>
        <v>0</v>
      </c>
      <c r="V5" s="109"/>
      <c r="W5" s="29" t="str">
        <f t="shared" si="1"/>
        <v>➡</v>
      </c>
      <c r="X5" s="83"/>
      <c r="Y5" s="83"/>
    </row>
    <row r="6" spans="1:27">
      <c r="A6" s="84" t="s">
        <v>2</v>
      </c>
      <c r="B6" s="84"/>
      <c r="C6" s="84"/>
      <c r="D6" s="88" t="str">
        <f>IF(AND($A$2&lt;&gt;"",$D$4&lt;&gt;""),D4^0.725*D5^0.425*0.007184,"")</f>
        <v/>
      </c>
      <c r="E6" s="88"/>
      <c r="F6" s="88"/>
      <c r="G6" s="28" t="s">
        <v>4</v>
      </c>
      <c r="J6" s="29" t="str">
        <f>IF(K6="","","D")</f>
        <v/>
      </c>
      <c r="K6" s="81"/>
      <c r="L6" s="81"/>
      <c r="M6" s="81"/>
      <c r="N6" s="81"/>
      <c r="O6" s="81"/>
      <c r="P6" s="81"/>
      <c r="Q6" s="82"/>
      <c r="R6" s="82"/>
      <c r="S6" s="81"/>
      <c r="T6" s="81"/>
      <c r="U6" s="109" t="str">
        <f t="shared" si="0"/>
        <v/>
      </c>
      <c r="V6" s="109"/>
      <c r="W6" s="29" t="str">
        <f t="shared" si="1"/>
        <v/>
      </c>
      <c r="X6" s="83"/>
      <c r="Y6" s="83"/>
    </row>
    <row r="7" spans="1:27">
      <c r="A7" s="84" t="s">
        <v>7</v>
      </c>
      <c r="B7" s="84"/>
      <c r="C7" s="84"/>
      <c r="D7" s="85"/>
      <c r="E7" s="85"/>
      <c r="F7" s="85"/>
      <c r="J7" s="29" t="str">
        <f>IF(K7="","","E")</f>
        <v/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109" t="str">
        <f>IFERROR($D$6*Q7,"")</f>
        <v/>
      </c>
      <c r="V7" s="109"/>
      <c r="W7" s="29" t="str">
        <f t="shared" si="1"/>
        <v/>
      </c>
      <c r="X7" s="83"/>
      <c r="Y7" s="83"/>
    </row>
    <row r="8" spans="1:27">
      <c r="A8" s="84" t="s">
        <v>8</v>
      </c>
      <c r="B8" s="84"/>
      <c r="C8" s="84"/>
      <c r="D8" s="85"/>
      <c r="E8" s="85"/>
      <c r="F8" s="85"/>
      <c r="J8" s="29" t="str">
        <f>IF(K8="","","F")</f>
        <v/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109" t="str">
        <f t="shared" si="0"/>
        <v/>
      </c>
      <c r="V8" s="109"/>
      <c r="W8" s="29" t="str">
        <f t="shared" si="1"/>
        <v/>
      </c>
      <c r="X8" s="83"/>
      <c r="Y8" s="83"/>
    </row>
    <row r="9" spans="1:27">
      <c r="A9" s="23" t="s">
        <v>29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7" ht="20" customHeight="1">
      <c r="I10" s="89" t="s">
        <v>19</v>
      </c>
      <c r="J10" s="90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7" ht="20" customHeight="1">
      <c r="I11" s="91" t="s">
        <v>30</v>
      </c>
      <c r="J11" s="92"/>
      <c r="K11" s="93" t="s">
        <v>20</v>
      </c>
      <c r="L11" s="94"/>
      <c r="M11" s="86" t="s">
        <v>31</v>
      </c>
      <c r="N11" s="87"/>
      <c r="O11" s="86">
        <v>2</v>
      </c>
      <c r="P11" s="87"/>
      <c r="Q11" s="86">
        <v>3</v>
      </c>
      <c r="R11" s="87"/>
      <c r="S11" s="86">
        <v>15</v>
      </c>
      <c r="T11" s="87"/>
      <c r="U11" s="62"/>
      <c r="V11" s="63"/>
      <c r="W11" s="86">
        <v>21</v>
      </c>
      <c r="X11" s="87"/>
      <c r="Y11" s="59"/>
      <c r="Z11" s="59"/>
      <c r="AA11" s="59"/>
    </row>
    <row r="12" spans="1:27" s="37" customFormat="1" ht="20" customHeight="1">
      <c r="A12" s="70"/>
      <c r="B12" s="75" t="s">
        <v>76</v>
      </c>
      <c r="C12" s="75"/>
      <c r="D12" s="75"/>
      <c r="E12" s="75"/>
      <c r="F12" s="75"/>
      <c r="G12" s="75"/>
      <c r="H12" s="75"/>
      <c r="I12" s="47"/>
      <c r="J12" s="48" t="str">
        <f>IF(I12="","","mL")</f>
        <v/>
      </c>
      <c r="K12" s="54"/>
      <c r="L12" s="55"/>
      <c r="M12" s="43"/>
      <c r="N12" s="33"/>
      <c r="O12" s="66" t="s">
        <v>77</v>
      </c>
      <c r="P12" s="67"/>
      <c r="Q12" s="66" t="s">
        <v>77</v>
      </c>
      <c r="R12" s="67"/>
      <c r="T12" s="33"/>
      <c r="U12" s="43"/>
      <c r="V12" s="60"/>
      <c r="X12" s="33"/>
    </row>
    <row r="13" spans="1:27" s="37" customFormat="1" ht="20" customHeight="1">
      <c r="A13" s="71"/>
      <c r="B13" s="76"/>
      <c r="C13" s="76"/>
      <c r="D13" s="76"/>
      <c r="E13" s="76"/>
      <c r="F13" s="76"/>
      <c r="G13" s="76"/>
      <c r="H13" s="76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68" t="s">
        <v>78</v>
      </c>
      <c r="P13" s="69"/>
      <c r="Q13" s="68" t="s">
        <v>78</v>
      </c>
      <c r="R13" s="69"/>
      <c r="S13" s="41"/>
      <c r="T13" s="38"/>
      <c r="U13" s="41"/>
      <c r="V13" s="61"/>
      <c r="W13" s="41"/>
      <c r="X13" s="38"/>
      <c r="Y13" s="41"/>
    </row>
    <row r="14" spans="1:27" s="37" customFormat="1" ht="20" customHeight="1">
      <c r="A14" s="70"/>
      <c r="B14" s="75" t="s">
        <v>89</v>
      </c>
      <c r="C14" s="75"/>
      <c r="D14" s="75"/>
      <c r="E14" s="75"/>
      <c r="F14" s="75"/>
      <c r="G14" s="75"/>
      <c r="H14" s="75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R14" s="33"/>
      <c r="T14" s="33"/>
      <c r="U14" s="43"/>
      <c r="V14" s="60"/>
      <c r="X14" s="33"/>
    </row>
    <row r="15" spans="1:27" s="37" customFormat="1" ht="20" customHeight="1">
      <c r="A15" s="71"/>
      <c r="B15" s="76"/>
      <c r="C15" s="76"/>
      <c r="D15" s="76"/>
      <c r="E15" s="76"/>
      <c r="F15" s="76"/>
      <c r="G15" s="76"/>
      <c r="H15" s="76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 t="s">
        <v>90</v>
      </c>
      <c r="N15" s="38"/>
      <c r="O15" s="41" t="s">
        <v>91</v>
      </c>
      <c r="P15" s="38"/>
      <c r="Q15" s="41" t="s">
        <v>91</v>
      </c>
      <c r="R15" s="38"/>
      <c r="S15" s="41" t="s">
        <v>92</v>
      </c>
      <c r="T15" s="38"/>
      <c r="U15" s="41" t="s">
        <v>93</v>
      </c>
      <c r="V15" s="61"/>
      <c r="W15" s="41"/>
      <c r="X15" s="38"/>
      <c r="Y15" s="41"/>
    </row>
    <row r="16" spans="1:27" s="37" customFormat="1" ht="19" customHeight="1">
      <c r="A16" s="70" t="s">
        <v>11</v>
      </c>
      <c r="B16" s="72" t="s">
        <v>25</v>
      </c>
      <c r="C16" s="72"/>
      <c r="D16" s="72"/>
      <c r="E16" s="72"/>
      <c r="F16" s="72"/>
      <c r="G16" s="72"/>
      <c r="H16" s="72"/>
      <c r="I16" s="47">
        <v>100</v>
      </c>
      <c r="J16" s="48" t="str">
        <f>IF(I16="","","mL")</f>
        <v>mL</v>
      </c>
      <c r="K16" s="56"/>
      <c r="L16" s="57"/>
      <c r="N16" s="57"/>
      <c r="P16" s="57"/>
      <c r="R16" s="57"/>
      <c r="T16" s="57"/>
      <c r="U16" s="43"/>
      <c r="V16" s="60"/>
      <c r="X16" s="57"/>
    </row>
    <row r="17" spans="1:25" s="37" customFormat="1" ht="20" customHeight="1">
      <c r="A17" s="71"/>
      <c r="B17" s="73" t="s">
        <v>27</v>
      </c>
      <c r="C17" s="73"/>
      <c r="D17" s="73"/>
      <c r="E17" s="73"/>
      <c r="F17" s="73"/>
      <c r="G17" s="73"/>
      <c r="H17" s="73"/>
      <c r="I17" s="49"/>
      <c r="J17" s="50" t="str">
        <f>IF(I17="","","hr")</f>
        <v/>
      </c>
      <c r="K17" s="44" t="str">
        <f>IFERROR(I16/I17,"")</f>
        <v/>
      </c>
      <c r="L17" s="45" t="str">
        <f>IF(K17="","","mL/hr")</f>
        <v/>
      </c>
      <c r="M17" s="41"/>
      <c r="N17" s="58"/>
      <c r="O17" s="41"/>
      <c r="P17" s="58"/>
      <c r="Q17" s="41"/>
      <c r="R17" s="58"/>
      <c r="S17" s="41"/>
      <c r="T17" s="58"/>
      <c r="U17" s="41"/>
      <c r="V17" s="61"/>
      <c r="W17" s="41"/>
      <c r="X17" s="58"/>
      <c r="Y17" s="41"/>
    </row>
    <row r="18" spans="1:25" s="37" customFormat="1" ht="20" customHeight="1">
      <c r="A18" s="70" t="s">
        <v>12</v>
      </c>
      <c r="B18" s="75" t="s">
        <v>23</v>
      </c>
      <c r="C18" s="75"/>
      <c r="D18" s="75"/>
      <c r="E18" s="75"/>
      <c r="F18" s="75"/>
      <c r="G18" s="75"/>
      <c r="H18" s="75"/>
      <c r="I18" s="47">
        <v>102</v>
      </c>
      <c r="J18" s="48" t="str">
        <f>IF(I18="","","mL")</f>
        <v>mL</v>
      </c>
      <c r="K18" s="34"/>
      <c r="L18" s="35"/>
      <c r="N18" s="57"/>
      <c r="P18" s="57"/>
      <c r="R18" s="57"/>
      <c r="T18" s="57"/>
      <c r="U18" s="43"/>
      <c r="V18" s="60"/>
      <c r="X18" s="57"/>
    </row>
    <row r="19" spans="1:25" s="37" customFormat="1" ht="20" customHeight="1">
      <c r="A19" s="71"/>
      <c r="B19" s="76" t="s">
        <v>21</v>
      </c>
      <c r="C19" s="76"/>
      <c r="D19" s="76"/>
      <c r="E19" s="76"/>
      <c r="F19" s="76"/>
      <c r="G19" s="76"/>
      <c r="H19" s="76"/>
      <c r="I19" s="49">
        <v>0.25</v>
      </c>
      <c r="J19" s="50" t="str">
        <f>IF(I19="","","hr")</f>
        <v>hr</v>
      </c>
      <c r="K19" s="39">
        <f>IFERROR(I18/I19,"")</f>
        <v>408</v>
      </c>
      <c r="L19" s="40" t="str">
        <f>IF(K19="","","mL/hr")</f>
        <v>mL/hr</v>
      </c>
      <c r="M19" s="41"/>
      <c r="N19" s="58"/>
      <c r="O19" s="41"/>
      <c r="P19" s="58"/>
      <c r="Q19" s="41"/>
      <c r="R19" s="58"/>
      <c r="S19" s="41"/>
      <c r="T19" s="58"/>
      <c r="U19" s="41"/>
      <c r="V19" s="61"/>
      <c r="W19" s="41"/>
      <c r="X19" s="58"/>
      <c r="Y19" s="41"/>
    </row>
    <row r="20" spans="1:25" s="37" customFormat="1" ht="19" customHeight="1">
      <c r="A20" s="70" t="s">
        <v>82</v>
      </c>
      <c r="B20" s="72" t="s">
        <v>86</v>
      </c>
      <c r="C20" s="72"/>
      <c r="D20" s="72"/>
      <c r="E20" s="72"/>
      <c r="F20" s="72"/>
      <c r="G20" s="72"/>
      <c r="H20" s="72"/>
      <c r="I20" s="47">
        <v>100</v>
      </c>
      <c r="J20" s="48" t="str">
        <f>IF(I20="","","mL")</f>
        <v>mL</v>
      </c>
      <c r="K20" s="42"/>
      <c r="L20" s="33"/>
      <c r="N20" s="33"/>
      <c r="P20" s="33"/>
      <c r="R20" s="33"/>
      <c r="T20" s="33"/>
      <c r="U20" s="43"/>
      <c r="V20" s="60"/>
      <c r="X20" s="33"/>
    </row>
    <row r="21" spans="1:25" s="37" customFormat="1" ht="20" customHeight="1">
      <c r="A21" s="71"/>
      <c r="B21" s="73" t="s">
        <v>87</v>
      </c>
      <c r="C21" s="73"/>
      <c r="D21" s="73"/>
      <c r="E21" s="73"/>
      <c r="F21" s="73"/>
      <c r="G21" s="73"/>
      <c r="H21" s="77"/>
      <c r="I21" s="49" t="str">
        <f>IF(F2=1,1.5,IF(F2&gt;1,1,"初1.5"))</f>
        <v>初1.5</v>
      </c>
      <c r="J21" s="50" t="str">
        <f>IF(I21="","","hr")</f>
        <v>hr</v>
      </c>
      <c r="K21" s="44" t="str">
        <f>IFERROR(I20/I21,"")</f>
        <v/>
      </c>
      <c r="L21" s="45" t="str">
        <f>IF(K21="","","mL/hr")</f>
        <v/>
      </c>
      <c r="M21" s="41"/>
      <c r="N21" s="38"/>
      <c r="O21" s="41"/>
      <c r="P21" s="38"/>
      <c r="Q21" s="41"/>
      <c r="R21" s="38"/>
      <c r="S21" s="41"/>
      <c r="T21" s="38"/>
      <c r="U21" s="41"/>
      <c r="V21" s="61"/>
      <c r="W21" s="41"/>
      <c r="X21" s="38"/>
      <c r="Y21" s="41"/>
    </row>
    <row r="22" spans="1:25" s="37" customFormat="1" ht="20" customHeight="1">
      <c r="A22" s="70" t="s">
        <v>83</v>
      </c>
      <c r="B22" s="75" t="s">
        <v>84</v>
      </c>
      <c r="C22" s="75"/>
      <c r="D22" s="75"/>
      <c r="E22" s="75"/>
      <c r="F22" s="75"/>
      <c r="G22" s="75"/>
      <c r="H22" s="75"/>
      <c r="I22" s="47">
        <v>50</v>
      </c>
      <c r="J22" s="48" t="str">
        <f>IF(I22="","","mL")</f>
        <v>mL</v>
      </c>
      <c r="K22" s="34"/>
      <c r="L22" s="35"/>
      <c r="N22" s="33"/>
      <c r="P22" s="33"/>
      <c r="R22" s="33"/>
      <c r="T22" s="33"/>
      <c r="U22" s="43"/>
      <c r="V22" s="60"/>
      <c r="X22" s="33"/>
    </row>
    <row r="23" spans="1:25" s="37" customFormat="1" ht="20" customHeight="1">
      <c r="A23" s="71"/>
      <c r="B23" s="76" t="s">
        <v>85</v>
      </c>
      <c r="C23" s="76"/>
      <c r="D23" s="76"/>
      <c r="E23" s="76"/>
      <c r="F23" s="76"/>
      <c r="G23" s="76"/>
      <c r="H23" s="76"/>
      <c r="I23" s="49"/>
      <c r="J23" s="50" t="str">
        <f>IF(I23="","","hr")</f>
        <v/>
      </c>
      <c r="K23" s="39" t="str">
        <f>IFERROR(I22/I23,"")</f>
        <v/>
      </c>
      <c r="L23" s="40" t="str">
        <f>IF(K23="","","mL/hr")</f>
        <v/>
      </c>
      <c r="M23" s="41"/>
      <c r="N23" s="38"/>
      <c r="O23" s="41"/>
      <c r="P23" s="38"/>
      <c r="Q23" s="41"/>
      <c r="R23" s="38"/>
      <c r="S23" s="41"/>
      <c r="T23" s="38"/>
      <c r="U23" s="41"/>
      <c r="V23" s="61"/>
      <c r="W23" s="41"/>
      <c r="X23" s="38"/>
      <c r="Y23" s="41"/>
    </row>
    <row r="24" spans="1:25" s="37" customFormat="1" ht="20" customHeight="1">
      <c r="A24" s="70" t="s">
        <v>94</v>
      </c>
      <c r="B24" s="75" t="s">
        <v>97</v>
      </c>
      <c r="C24" s="75"/>
      <c r="D24" s="75"/>
      <c r="E24" s="75"/>
      <c r="F24" s="75"/>
      <c r="G24" s="75"/>
      <c r="H24" s="75"/>
      <c r="I24" s="47">
        <v>250</v>
      </c>
      <c r="J24" s="48" t="str">
        <f>IF(I24="","","mL")</f>
        <v>mL</v>
      </c>
      <c r="K24" s="42"/>
      <c r="L24" s="33"/>
      <c r="M24" s="36"/>
      <c r="N24" s="35"/>
      <c r="P24" s="33"/>
      <c r="R24" s="33"/>
      <c r="T24" s="33"/>
      <c r="U24" s="43"/>
      <c r="V24" s="60"/>
      <c r="X24" s="33"/>
    </row>
    <row r="25" spans="1:25" s="37" customFormat="1" ht="20" customHeight="1">
      <c r="A25" s="71"/>
      <c r="B25" s="76" t="s">
        <v>22</v>
      </c>
      <c r="C25" s="76"/>
      <c r="D25" s="76"/>
      <c r="E25" s="76"/>
      <c r="F25" s="76"/>
      <c r="G25" s="76"/>
      <c r="H25" s="76"/>
      <c r="I25" s="49">
        <v>1.5</v>
      </c>
      <c r="J25" s="50" t="str">
        <f>IF(I25="","","hr")</f>
        <v>hr</v>
      </c>
      <c r="K25" s="44">
        <f>IFERROR(I24/I25,"")</f>
        <v>166.66666666666666</v>
      </c>
      <c r="L25" s="45" t="str">
        <f>IF(K25="","","mL/hr")</f>
        <v>mL/hr</v>
      </c>
      <c r="M25" s="41"/>
      <c r="N25" s="38"/>
      <c r="O25" s="41"/>
      <c r="P25" s="38"/>
      <c r="Q25" s="41"/>
      <c r="R25" s="38"/>
      <c r="S25" s="41"/>
      <c r="T25" s="38"/>
      <c r="U25" s="41"/>
      <c r="V25" s="61"/>
      <c r="W25" s="41"/>
      <c r="X25" s="38"/>
      <c r="Y25" s="41"/>
    </row>
    <row r="26" spans="1:25" s="37" customFormat="1" ht="20" customHeight="1">
      <c r="A26" s="70" t="s">
        <v>95</v>
      </c>
      <c r="B26" s="75" t="s">
        <v>84</v>
      </c>
      <c r="C26" s="75"/>
      <c r="D26" s="75"/>
      <c r="E26" s="75"/>
      <c r="F26" s="75"/>
      <c r="G26" s="75"/>
      <c r="H26" s="75"/>
      <c r="I26" s="47">
        <v>50</v>
      </c>
      <c r="J26" s="48" t="str">
        <f>IF(I26="","","mL")</f>
        <v>mL</v>
      </c>
      <c r="K26" s="34"/>
      <c r="L26" s="35"/>
      <c r="M26" s="36"/>
      <c r="N26" s="33"/>
      <c r="P26" s="33"/>
      <c r="R26" s="33"/>
      <c r="T26" s="33"/>
      <c r="U26" s="43"/>
      <c r="V26" s="60"/>
      <c r="X26" s="33"/>
    </row>
    <row r="27" spans="1:25" s="37" customFormat="1" ht="20" customHeight="1">
      <c r="A27" s="71"/>
      <c r="B27" s="76" t="s">
        <v>85</v>
      </c>
      <c r="C27" s="76"/>
      <c r="D27" s="76"/>
      <c r="E27" s="76"/>
      <c r="F27" s="76"/>
      <c r="G27" s="76"/>
      <c r="H27" s="76"/>
      <c r="I27" s="49"/>
      <c r="J27" s="50" t="str">
        <f>IF(I27="","","hr")</f>
        <v/>
      </c>
      <c r="K27" s="39" t="str">
        <f>IFERROR(I26/I27,"")</f>
        <v/>
      </c>
      <c r="L27" s="40" t="str">
        <f>IF(K27="","","mL/hr")</f>
        <v/>
      </c>
      <c r="M27" s="41"/>
      <c r="N27" s="38"/>
      <c r="O27" s="41"/>
      <c r="P27" s="38"/>
      <c r="Q27" s="41"/>
      <c r="R27" s="38"/>
      <c r="S27" s="41"/>
      <c r="T27" s="38"/>
      <c r="U27" s="41"/>
      <c r="V27" s="61"/>
      <c r="W27" s="41"/>
      <c r="X27" s="38"/>
      <c r="Y27" s="41"/>
    </row>
    <row r="28" spans="1:25" s="37" customFormat="1" ht="20" customHeight="1">
      <c r="A28" s="70" t="s">
        <v>24</v>
      </c>
      <c r="B28" s="75" t="s">
        <v>26</v>
      </c>
      <c r="C28" s="75"/>
      <c r="D28" s="75"/>
      <c r="E28" s="75"/>
      <c r="F28" s="75"/>
      <c r="G28" s="75"/>
      <c r="H28" s="75"/>
      <c r="I28" s="47"/>
      <c r="J28" s="48" t="str">
        <f>IF(I28="","","mL")</f>
        <v/>
      </c>
      <c r="K28" s="42"/>
      <c r="L28" s="33"/>
      <c r="M28" s="36"/>
      <c r="N28" s="33"/>
      <c r="P28" s="33"/>
      <c r="R28" s="33"/>
      <c r="T28" s="33"/>
      <c r="U28" s="43"/>
      <c r="V28" s="60"/>
      <c r="X28" s="33"/>
    </row>
    <row r="29" spans="1:25" s="37" customFormat="1" ht="20" customHeight="1">
      <c r="A29" s="71"/>
      <c r="B29" s="76" t="s">
        <v>28</v>
      </c>
      <c r="C29" s="76"/>
      <c r="D29" s="76"/>
      <c r="E29" s="76"/>
      <c r="F29" s="76"/>
      <c r="G29" s="76"/>
      <c r="H29" s="76"/>
      <c r="I29" s="49"/>
      <c r="J29" s="48" t="str">
        <f>IF(I29="","","hr")</f>
        <v/>
      </c>
      <c r="K29" s="44" t="str">
        <f>IFERROR(I28/I29,"")</f>
        <v/>
      </c>
      <c r="L29" s="45" t="str">
        <f>IF(K29="","","mL/hr")</f>
        <v/>
      </c>
      <c r="M29" s="41"/>
      <c r="N29" s="38"/>
      <c r="O29" s="41"/>
      <c r="P29" s="38"/>
      <c r="Q29" s="41"/>
      <c r="R29" s="38"/>
      <c r="S29" s="41"/>
      <c r="T29" s="38"/>
      <c r="U29" s="41"/>
      <c r="V29" s="61"/>
      <c r="W29" s="41"/>
      <c r="X29" s="38"/>
      <c r="Y29" s="41"/>
    </row>
    <row r="30" spans="1:25" s="37" customFormat="1" ht="20" customHeight="1">
      <c r="A30" s="70"/>
      <c r="B30" s="75"/>
      <c r="C30" s="75"/>
      <c r="D30" s="75"/>
      <c r="E30" s="75"/>
      <c r="F30" s="75"/>
      <c r="G30" s="75"/>
      <c r="H30" s="75"/>
      <c r="I30" s="47"/>
      <c r="J30" s="51" t="str">
        <f>IF(I30="","","mL")</f>
        <v/>
      </c>
      <c r="K30" s="34"/>
      <c r="L30" s="35"/>
      <c r="M30" s="36"/>
      <c r="N30" s="33"/>
      <c r="P30" s="33"/>
      <c r="R30" s="33"/>
      <c r="T30" s="33"/>
      <c r="U30" s="43"/>
      <c r="V30" s="60"/>
      <c r="X30" s="33"/>
    </row>
    <row r="31" spans="1:25" s="37" customFormat="1" ht="20" customHeight="1">
      <c r="A31" s="71"/>
      <c r="B31" s="76"/>
      <c r="C31" s="76"/>
      <c r="D31" s="76"/>
      <c r="E31" s="76"/>
      <c r="F31" s="76"/>
      <c r="G31" s="76"/>
      <c r="H31" s="76"/>
      <c r="I31" s="49"/>
      <c r="J31" s="50" t="str">
        <f>IF(I31="","","hr")</f>
        <v/>
      </c>
      <c r="K31" s="39" t="str">
        <f>IFERROR(I30/I31,"")</f>
        <v/>
      </c>
      <c r="L31" s="40" t="str">
        <f>IF(K31="","","mL/hr")</f>
        <v/>
      </c>
      <c r="M31" s="41"/>
      <c r="N31" s="38"/>
      <c r="O31" s="41"/>
      <c r="P31" s="38"/>
      <c r="Q31" s="41"/>
      <c r="R31" s="38"/>
      <c r="S31" s="41"/>
      <c r="T31" s="38"/>
      <c r="U31" s="41"/>
      <c r="V31" s="61"/>
      <c r="W31" s="41"/>
      <c r="X31" s="38"/>
      <c r="Y31" s="41"/>
    </row>
    <row r="32" spans="1:25" s="37" customFormat="1" ht="20" customHeight="1">
      <c r="A32" s="78"/>
      <c r="B32" s="36"/>
      <c r="C32" s="36"/>
      <c r="D32" s="36"/>
      <c r="E32" s="36"/>
      <c r="F32" s="36"/>
      <c r="G32" s="36"/>
      <c r="H32" s="35"/>
      <c r="I32" s="47"/>
      <c r="J32" s="48" t="str">
        <f>IF(I32="","","mL")</f>
        <v/>
      </c>
      <c r="K32" s="42"/>
      <c r="L32" s="33"/>
      <c r="M32" s="36"/>
      <c r="N32" s="33"/>
      <c r="P32" s="33"/>
      <c r="R32" s="33"/>
      <c r="T32" s="33"/>
      <c r="U32" s="43"/>
      <c r="V32" s="60"/>
      <c r="X32" s="33"/>
    </row>
    <row r="33" spans="1:25" s="37" customFormat="1" ht="20" customHeight="1">
      <c r="A33" s="79"/>
      <c r="B33" s="64"/>
      <c r="C33" s="64"/>
      <c r="D33" s="64"/>
      <c r="E33" s="64"/>
      <c r="F33" s="64"/>
      <c r="G33" s="64"/>
      <c r="H33" s="65"/>
      <c r="I33" s="49"/>
      <c r="J33" s="50" t="str">
        <f>IF(I33="","","hr")</f>
        <v/>
      </c>
      <c r="K33" s="44" t="str">
        <f>IFERROR(I32/I33,"")</f>
        <v/>
      </c>
      <c r="L33" s="45" t="str">
        <f>IF(K33="","","mL/hr")</f>
        <v/>
      </c>
      <c r="M33" s="43"/>
      <c r="N33" s="38"/>
      <c r="O33" s="41"/>
      <c r="P33" s="38"/>
      <c r="Q33" s="41"/>
      <c r="R33" s="38"/>
      <c r="S33" s="41"/>
      <c r="T33" s="38"/>
      <c r="U33" s="41"/>
      <c r="V33" s="61"/>
      <c r="W33" s="41"/>
      <c r="X33" s="38"/>
      <c r="Y33" s="41"/>
    </row>
    <row r="34" spans="1:25" s="37" customFormat="1" ht="20" customHeight="1">
      <c r="A34" s="70"/>
      <c r="B34" s="75"/>
      <c r="C34" s="75"/>
      <c r="D34" s="75"/>
      <c r="E34" s="75"/>
      <c r="F34" s="75"/>
      <c r="G34" s="75"/>
      <c r="H34" s="75"/>
      <c r="I34" s="47"/>
      <c r="J34" s="48" t="str">
        <f>IF(I34="","","mL")</f>
        <v/>
      </c>
      <c r="K34" s="34"/>
      <c r="L34" s="35"/>
      <c r="M34" s="36"/>
      <c r="N34" s="33"/>
      <c r="P34" s="33"/>
      <c r="R34" s="33"/>
      <c r="T34" s="33"/>
      <c r="U34" s="43"/>
      <c r="V34" s="60"/>
      <c r="X34" s="33"/>
    </row>
    <row r="35" spans="1:25" s="37" customFormat="1" ht="20" customHeight="1">
      <c r="A35" s="71"/>
      <c r="B35" s="76"/>
      <c r="C35" s="76"/>
      <c r="D35" s="76"/>
      <c r="E35" s="76"/>
      <c r="F35" s="76"/>
      <c r="G35" s="76"/>
      <c r="H35" s="76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38"/>
      <c r="S35" s="41"/>
      <c r="T35" s="38"/>
      <c r="U35" s="41"/>
      <c r="V35" s="61"/>
      <c r="W35" s="41"/>
      <c r="X35" s="38"/>
      <c r="Y35" s="41"/>
    </row>
    <row r="36" spans="1:25" s="37" customFormat="1" ht="20" customHeight="1">
      <c r="A36" s="70"/>
      <c r="B36" s="75"/>
      <c r="C36" s="75"/>
      <c r="D36" s="75"/>
      <c r="E36" s="75"/>
      <c r="F36" s="75"/>
      <c r="G36" s="75"/>
      <c r="H36" s="75"/>
      <c r="I36" s="47"/>
      <c r="J36" s="48" t="str">
        <f t="shared" ref="J36" si="5">IF(I36="","","mL")</f>
        <v/>
      </c>
      <c r="K36" s="42"/>
      <c r="L36" s="33"/>
      <c r="M36" s="43"/>
      <c r="N36" s="33"/>
      <c r="P36" s="33"/>
      <c r="R36" s="33"/>
      <c r="T36" s="33"/>
      <c r="U36" s="43"/>
      <c r="V36" s="60"/>
      <c r="X36" s="33"/>
    </row>
    <row r="37" spans="1:25" s="37" customFormat="1" ht="20" customHeight="1">
      <c r="A37" s="71"/>
      <c r="B37" s="76"/>
      <c r="C37" s="76"/>
      <c r="D37" s="76"/>
      <c r="E37" s="76"/>
      <c r="F37" s="76"/>
      <c r="G37" s="76"/>
      <c r="H37" s="76"/>
      <c r="I37" s="49"/>
      <c r="J37" s="50" t="str">
        <f t="shared" ref="J37" si="6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38"/>
      <c r="S37" s="41"/>
      <c r="T37" s="38"/>
      <c r="U37" s="41"/>
      <c r="V37" s="61"/>
      <c r="W37" s="41"/>
      <c r="X37" s="38"/>
      <c r="Y37" s="41"/>
    </row>
    <row r="38" spans="1:25">
      <c r="A38" s="23" t="s">
        <v>32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34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 t="s">
        <v>81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35</v>
      </c>
    </row>
  </sheetData>
  <sheetProtection algorithmName="SHA-512" hashValue="3iM+TcIhDH0XCq54s0Zxf1eJGHUVreYcMhlIYFdTHIr7Xd8KSRwq4hRly3wqBB8NkiVyg7ZAbLv0x+i+fCJ7oQ==" saltValue="ghONbWiy3F/Riy3Mju8k5A==" spinCount="100000" sheet="1" objects="1" scenarios="1" selectLockedCells="1"/>
  <mergeCells count="92">
    <mergeCell ref="B31:H31"/>
    <mergeCell ref="B27:H27"/>
    <mergeCell ref="A26:A27"/>
    <mergeCell ref="X8:Y8"/>
    <mergeCell ref="A8:C8"/>
    <mergeCell ref="D8:F8"/>
    <mergeCell ref="K8:P8"/>
    <mergeCell ref="Q8:R8"/>
    <mergeCell ref="S8:T8"/>
    <mergeCell ref="U8:V8"/>
    <mergeCell ref="I10:J10"/>
    <mergeCell ref="I11:J11"/>
    <mergeCell ref="K11:L11"/>
    <mergeCell ref="S11:T11"/>
    <mergeCell ref="W11:X11"/>
    <mergeCell ref="M11:N11"/>
    <mergeCell ref="O11:P11"/>
    <mergeCell ref="Q11:R11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U2:V2"/>
    <mergeCell ref="X2:Y2"/>
    <mergeCell ref="K3:P3"/>
    <mergeCell ref="Q3:R3"/>
    <mergeCell ref="S3:T3"/>
    <mergeCell ref="U3:V3"/>
    <mergeCell ref="X3:Y3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4:A25"/>
    <mergeCell ref="A22:A23"/>
    <mergeCell ref="A30:A31"/>
    <mergeCell ref="A28:A29"/>
    <mergeCell ref="A20:A21"/>
    <mergeCell ref="A32:A33"/>
    <mergeCell ref="B20:H20"/>
    <mergeCell ref="A2:E2"/>
    <mergeCell ref="A18:A19"/>
    <mergeCell ref="B18:H18"/>
    <mergeCell ref="B19:H19"/>
    <mergeCell ref="A34:A35"/>
    <mergeCell ref="B34:H34"/>
    <mergeCell ref="B35:H35"/>
    <mergeCell ref="B21:H21"/>
    <mergeCell ref="B28:H28"/>
    <mergeCell ref="B29:H29"/>
    <mergeCell ref="B22:H22"/>
    <mergeCell ref="B23:H23"/>
    <mergeCell ref="B24:H24"/>
    <mergeCell ref="B25:H25"/>
    <mergeCell ref="B26:H26"/>
    <mergeCell ref="B30:H30"/>
    <mergeCell ref="Q12:R12"/>
    <mergeCell ref="Q13:R13"/>
    <mergeCell ref="A16:A17"/>
    <mergeCell ref="B16:H16"/>
    <mergeCell ref="B17:H17"/>
    <mergeCell ref="O12:P12"/>
    <mergeCell ref="O13:P13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3" zoomScale="90" zoomScaleNormal="90" zoomScalePageLayoutView="90" workbookViewId="0">
      <selection activeCell="A40" activeCellId="7" sqref="A2:C3 D2:H3 F5 M3:U8 W3:W8 Z3:Z8 AB3:AB8 A40:AC44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40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101" t="str">
        <f>IF('1'!D7="","",'1'!D7)</f>
        <v/>
      </c>
      <c r="B2" s="101"/>
      <c r="C2" s="101"/>
      <c r="D2" s="102" t="str">
        <f>IF('1'!D8="","",'1'!D8)</f>
        <v/>
      </c>
      <c r="E2" s="102"/>
      <c r="F2" s="102"/>
      <c r="G2" s="102"/>
      <c r="H2" s="102"/>
      <c r="I2" s="6"/>
      <c r="J2" s="6"/>
      <c r="K2" s="6"/>
      <c r="L2" s="11"/>
      <c r="M2" s="106" t="s">
        <v>41</v>
      </c>
      <c r="N2" s="106"/>
      <c r="O2" s="106"/>
      <c r="P2" s="106"/>
      <c r="Q2" s="106"/>
      <c r="R2" s="106"/>
      <c r="S2" s="107" t="s">
        <v>42</v>
      </c>
      <c r="T2" s="107"/>
      <c r="U2" s="96" t="s">
        <v>43</v>
      </c>
      <c r="V2" s="96"/>
      <c r="W2" s="96"/>
      <c r="X2" s="96"/>
      <c r="Y2" s="96"/>
      <c r="Z2" s="96"/>
      <c r="AA2" s="96"/>
      <c r="AB2" s="96"/>
      <c r="AC2" s="96"/>
    </row>
    <row r="3" spans="1:29">
      <c r="A3" s="101"/>
      <c r="B3" s="101"/>
      <c r="C3" s="101"/>
      <c r="D3" s="102"/>
      <c r="E3" s="102"/>
      <c r="F3" s="102"/>
      <c r="G3" s="102"/>
      <c r="H3" s="102"/>
      <c r="I3" s="6" t="s">
        <v>45</v>
      </c>
      <c r="J3" s="6"/>
      <c r="K3" s="100" t="str">
        <f>IF(M3="","","治療薬1")</f>
        <v>治療薬1</v>
      </c>
      <c r="L3" s="100"/>
      <c r="M3" s="105" t="str">
        <f>IF('1'!K3="","",'1'!K3)</f>
        <v>カペシタビン</v>
      </c>
      <c r="N3" s="105"/>
      <c r="O3" s="105"/>
      <c r="P3" s="105"/>
      <c r="Q3" s="105"/>
      <c r="R3" s="105"/>
      <c r="S3" s="104" t="str">
        <f>IF('1'!X3&lt;&gt;"",'1'!X3,"")</f>
        <v/>
      </c>
      <c r="T3" s="104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>～</v>
      </c>
      <c r="Z3" s="20"/>
      <c r="AA3" s="17" t="str">
        <f t="shared" ref="AA3:AA8" si="3">IF(OR(M3="S-1",M3="カペシタビン",M3="フルオロウラシル(持続)"),"月","")</f>
        <v>月</v>
      </c>
      <c r="AB3" s="20"/>
      <c r="AC3" s="17" t="str">
        <f t="shared" ref="AC3:AC8" si="4">IF(OR(M3="S-1",M3="カペシタビン",M3="フルオロウラシル(持続)"),"日","")</f>
        <v>日</v>
      </c>
    </row>
    <row r="4" spans="1:29">
      <c r="A4" s="7" t="s">
        <v>46</v>
      </c>
      <c r="B4" s="16"/>
      <c r="C4" s="6"/>
      <c r="D4" s="108" t="str">
        <f>IF('1'!A2="","",'1'!A2)</f>
        <v>CapeIRI+B-mab</v>
      </c>
      <c r="E4" s="108"/>
      <c r="F4" s="108"/>
      <c r="G4" s="108"/>
      <c r="H4" s="108"/>
      <c r="I4" s="108"/>
      <c r="J4" s="6"/>
      <c r="K4" s="100" t="str">
        <f>IF(M4="","","治療薬2")</f>
        <v>治療薬2</v>
      </c>
      <c r="L4" s="100"/>
      <c r="M4" s="105" t="str">
        <f>IF('1'!K4="","",'1'!K4)</f>
        <v>イリノテカン</v>
      </c>
      <c r="N4" s="105"/>
      <c r="O4" s="105"/>
      <c r="P4" s="105"/>
      <c r="Q4" s="105"/>
      <c r="R4" s="105"/>
      <c r="S4" s="104" t="str">
        <f>IF('1'!X4&lt;&gt;"",'1'!X4,"")</f>
        <v/>
      </c>
      <c r="T4" s="104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50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100" t="str">
        <f>IF(M5="","","治療薬3")</f>
        <v>治療薬3</v>
      </c>
      <c r="L5" s="100"/>
      <c r="M5" s="105" t="str">
        <f>IF('1'!K5="","",'1'!K5)</f>
        <v>ベバシズマブ</v>
      </c>
      <c r="N5" s="105"/>
      <c r="O5" s="105"/>
      <c r="P5" s="105"/>
      <c r="Q5" s="105"/>
      <c r="R5" s="105"/>
      <c r="S5" s="104" t="str">
        <f>IF('1'!X5&lt;&gt;"",'1'!X5,"")</f>
        <v/>
      </c>
      <c r="T5" s="104"/>
      <c r="U5" s="20"/>
      <c r="V5" s="17" t="str">
        <f t="shared" si="0"/>
        <v>月</v>
      </c>
      <c r="W5" s="20"/>
      <c r="X5" s="17" t="str">
        <f t="shared" si="1"/>
        <v>日</v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103">
        <f ca="1">TODAY()</f>
        <v>44135</v>
      </c>
      <c r="B6" s="103"/>
      <c r="C6" s="103"/>
      <c r="D6" s="103"/>
      <c r="E6" s="103"/>
      <c r="F6" s="6" t="s">
        <v>49</v>
      </c>
      <c r="G6" s="6"/>
      <c r="H6" s="6"/>
      <c r="I6" s="6"/>
      <c r="J6" s="6"/>
      <c r="K6" s="100" t="str">
        <f>IF(M6="","","治療薬4")</f>
        <v/>
      </c>
      <c r="L6" s="100"/>
      <c r="M6" s="105" t="str">
        <f>IF('1'!K6="","",'1'!K6)</f>
        <v/>
      </c>
      <c r="N6" s="105"/>
      <c r="O6" s="105"/>
      <c r="P6" s="105"/>
      <c r="Q6" s="105"/>
      <c r="R6" s="105"/>
      <c r="S6" s="104" t="str">
        <f>IF('1'!X6&lt;&gt;"",'1'!X6,"")</f>
        <v/>
      </c>
      <c r="T6" s="104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97" t="s">
        <v>47</v>
      </c>
      <c r="B7" s="97"/>
      <c r="C7" s="97"/>
      <c r="D7" s="97"/>
      <c r="E7" s="97"/>
      <c r="F7" s="97"/>
      <c r="G7" s="97"/>
      <c r="H7" s="97"/>
      <c r="I7" s="97"/>
      <c r="J7" s="6"/>
      <c r="K7" s="100" t="str">
        <f>IF(M7="","","治療薬5")</f>
        <v/>
      </c>
      <c r="L7" s="100"/>
      <c r="M7" s="105" t="str">
        <f>IF('1'!K7="","",'1'!K7)</f>
        <v/>
      </c>
      <c r="N7" s="105"/>
      <c r="O7" s="105"/>
      <c r="P7" s="105"/>
      <c r="Q7" s="105"/>
      <c r="R7" s="105"/>
      <c r="S7" s="104" t="str">
        <f>IF('1'!X7&lt;&gt;"",'1'!X7,"")</f>
        <v/>
      </c>
      <c r="T7" s="104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97"/>
      <c r="B8" s="97"/>
      <c r="C8" s="97"/>
      <c r="D8" s="97"/>
      <c r="E8" s="97"/>
      <c r="F8" s="97"/>
      <c r="G8" s="97"/>
      <c r="H8" s="97"/>
      <c r="I8" s="97"/>
      <c r="J8" s="6"/>
      <c r="K8" s="100" t="str">
        <f>IF(M8="","","治療薬6")</f>
        <v/>
      </c>
      <c r="L8" s="100"/>
      <c r="M8" s="105" t="str">
        <f>IF('1'!K8="","",'1'!K8)</f>
        <v/>
      </c>
      <c r="N8" s="105"/>
      <c r="O8" s="105"/>
      <c r="P8" s="105"/>
      <c r="Q8" s="105"/>
      <c r="R8" s="105"/>
      <c r="S8" s="104" t="str">
        <f>IF('1'!X8&lt;&gt;"",'1'!X8,"")</f>
        <v/>
      </c>
      <c r="T8" s="104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44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51</v>
      </c>
      <c r="E11" s="5" t="s">
        <v>58</v>
      </c>
    </row>
    <row r="12" spans="1:29">
      <c r="B12" s="98" t="s">
        <v>68</v>
      </c>
      <c r="C12" s="98"/>
      <c r="D12" s="98"/>
    </row>
    <row r="13" spans="1:29">
      <c r="B13" s="99" t="s">
        <v>48</v>
      </c>
      <c r="C13" s="99"/>
      <c r="D13" s="99"/>
      <c r="E13" s="5" t="s">
        <v>56</v>
      </c>
      <c r="G13" s="5" t="s">
        <v>59</v>
      </c>
    </row>
    <row r="14" spans="1:29">
      <c r="G14" s="5" t="s">
        <v>71</v>
      </c>
    </row>
    <row r="15" spans="1:29">
      <c r="A15" s="18" t="s">
        <v>52</v>
      </c>
      <c r="E15" s="5" t="s">
        <v>57</v>
      </c>
    </row>
    <row r="16" spans="1:29">
      <c r="B16" s="98" t="s">
        <v>69</v>
      </c>
      <c r="C16" s="98"/>
      <c r="D16" s="98"/>
    </row>
    <row r="17" spans="1:29">
      <c r="B17" s="99" t="s">
        <v>48</v>
      </c>
      <c r="C17" s="99"/>
      <c r="D17" s="99"/>
      <c r="E17" s="5" t="s">
        <v>56</v>
      </c>
      <c r="G17" s="5" t="s">
        <v>60</v>
      </c>
    </row>
    <row r="18" spans="1:29">
      <c r="G18" s="5" t="s">
        <v>61</v>
      </c>
    </row>
    <row r="19" spans="1:29">
      <c r="A19" s="18" t="s">
        <v>53</v>
      </c>
      <c r="E19" s="5" t="s">
        <v>62</v>
      </c>
    </row>
    <row r="20" spans="1:29">
      <c r="B20" s="98" t="s">
        <v>68</v>
      </c>
      <c r="C20" s="98"/>
      <c r="D20" s="98"/>
    </row>
    <row r="21" spans="1:29">
      <c r="B21" s="99" t="s">
        <v>48</v>
      </c>
      <c r="C21" s="99"/>
      <c r="D21" s="99"/>
      <c r="E21" s="5" t="s">
        <v>56</v>
      </c>
      <c r="G21" s="5" t="s">
        <v>63</v>
      </c>
    </row>
    <row r="22" spans="1:29">
      <c r="G22" s="5" t="s">
        <v>64</v>
      </c>
    </row>
    <row r="23" spans="1:29">
      <c r="A23" s="18" t="s">
        <v>54</v>
      </c>
      <c r="E23" s="5" t="s">
        <v>65</v>
      </c>
    </row>
    <row r="24" spans="1:29">
      <c r="B24" s="98" t="s">
        <v>69</v>
      </c>
      <c r="C24" s="98"/>
      <c r="D24" s="98"/>
    </row>
    <row r="25" spans="1:29">
      <c r="B25" s="99" t="s">
        <v>48</v>
      </c>
      <c r="C25" s="99"/>
      <c r="D25" s="99"/>
      <c r="E25" s="5" t="s">
        <v>56</v>
      </c>
      <c r="G25" s="5" t="s">
        <v>67</v>
      </c>
    </row>
    <row r="26" spans="1:29">
      <c r="G26" s="5" t="s">
        <v>66</v>
      </c>
    </row>
    <row r="27" spans="1:29">
      <c r="A27" s="18" t="s">
        <v>55</v>
      </c>
      <c r="E27" s="5" t="s">
        <v>72</v>
      </c>
    </row>
    <row r="28" spans="1:29">
      <c r="B28" s="98" t="s">
        <v>68</v>
      </c>
      <c r="C28" s="98"/>
      <c r="D28" s="98"/>
    </row>
    <row r="29" spans="1:29">
      <c r="B29" s="99" t="s">
        <v>48</v>
      </c>
      <c r="C29" s="99"/>
      <c r="D29" s="99"/>
      <c r="E29" s="5" t="s">
        <v>56</v>
      </c>
      <c r="G29" s="5" t="s">
        <v>70</v>
      </c>
    </row>
    <row r="30" spans="1:29">
      <c r="G30" s="5" t="s">
        <v>73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98"/>
      <c r="C32" s="98"/>
      <c r="D32" s="98"/>
      <c r="S32" s="9"/>
      <c r="U32" s="9"/>
      <c r="Y32" s="5"/>
      <c r="Z32" s="9"/>
      <c r="AA32" s="5"/>
      <c r="AC32" s="5"/>
    </row>
    <row r="33" spans="1:29">
      <c r="B33" s="95" t="str">
        <f>IF(A31="","","無･軽度･中･重度")</f>
        <v/>
      </c>
      <c r="C33" s="95"/>
      <c r="D33" s="95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36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38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K4:L4"/>
    <mergeCell ref="S2:T2"/>
    <mergeCell ref="M3:R3"/>
    <mergeCell ref="S3:T3"/>
    <mergeCell ref="D4:I4"/>
    <mergeCell ref="K3:L3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B28:D28"/>
    <mergeCell ref="B21:D21"/>
    <mergeCell ref="B24:D24"/>
    <mergeCell ref="B17:D17"/>
    <mergeCell ref="B20:D20"/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2020-10-31T01:25:30Z</dcterms:modified>
</cp:coreProperties>
</file>