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5F5CDFE1-4D10-4D04-A23E-DD39A02C491B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1" sheetId="4" r:id="rId1"/>
    <sheet name="2" sheetId="5" r:id="rId2"/>
  </sheets>
  <definedNames>
    <definedName name="_xlnm.Print_Area" localSheetId="0">'1'!$A$1:$Y$8</definedName>
    <definedName name="_xlnm.Print_Area" localSheetId="1">'2'!$A$1:$Z$8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4" l="1"/>
  <c r="L19" i="4" s="1"/>
  <c r="J19" i="4"/>
  <c r="J18" i="4"/>
  <c r="K17" i="4"/>
  <c r="L17" i="4" s="1"/>
  <c r="J17" i="4"/>
  <c r="J16" i="4"/>
  <c r="J35" i="4" l="1"/>
  <c r="K15" i="4" l="1"/>
  <c r="L15" i="4" s="1"/>
  <c r="J15" i="4"/>
  <c r="J14" i="4"/>
  <c r="K13" i="4"/>
  <c r="L13" i="4" s="1"/>
  <c r="J13" i="4"/>
  <c r="J12" i="4"/>
  <c r="A35" i="5" l="1"/>
  <c r="A31" i="5"/>
  <c r="G33" i="5" s="1"/>
  <c r="M7" i="5"/>
  <c r="X7" i="5" s="1"/>
  <c r="M4" i="5"/>
  <c r="AC4" i="5" s="1"/>
  <c r="M5" i="5"/>
  <c r="X5" i="5" s="1"/>
  <c r="M6" i="5"/>
  <c r="AA6" i="5" s="1"/>
  <c r="M8" i="5"/>
  <c r="AC8" i="5" s="1"/>
  <c r="S4" i="5"/>
  <c r="S5" i="5"/>
  <c r="S6" i="5"/>
  <c r="S7" i="5"/>
  <c r="S8" i="5"/>
  <c r="A6" i="5"/>
  <c r="D2" i="5"/>
  <c r="A2" i="5"/>
  <c r="S3" i="5"/>
  <c r="F5" i="5"/>
  <c r="M3" i="5"/>
  <c r="K3" i="5" s="1"/>
  <c r="K8" i="5" l="1"/>
  <c r="B33" i="5"/>
  <c r="G31" i="5"/>
  <c r="E33" i="5"/>
  <c r="G34" i="5"/>
  <c r="K5" i="5"/>
  <c r="V4" i="5"/>
  <c r="X6" i="5"/>
  <c r="K6" i="5"/>
  <c r="K4" i="5"/>
  <c r="X8" i="5"/>
  <c r="Y7" i="5"/>
  <c r="AA3" i="5"/>
  <c r="V8" i="5"/>
  <c r="X4" i="5"/>
  <c r="AC7" i="5"/>
  <c r="Y6" i="5"/>
  <c r="AA8" i="5"/>
  <c r="AA4" i="5"/>
  <c r="AC6" i="5"/>
  <c r="AA5" i="5"/>
  <c r="Y3" i="5"/>
  <c r="Y5" i="5"/>
  <c r="AA7" i="5"/>
  <c r="AC3" i="5"/>
  <c r="AC5" i="5"/>
  <c r="X3" i="5"/>
  <c r="V5" i="5"/>
  <c r="Y8" i="5"/>
  <c r="Y4" i="5"/>
  <c r="K7" i="5"/>
  <c r="V7" i="5"/>
  <c r="V6" i="5"/>
  <c r="V3" i="5"/>
  <c r="K37" i="4" l="1"/>
  <c r="L37" i="4" s="1"/>
  <c r="K35" i="4"/>
  <c r="L35" i="4" s="1"/>
  <c r="K27" i="4"/>
  <c r="L27" i="4" s="1"/>
  <c r="K33" i="4"/>
  <c r="L33" i="4" s="1"/>
  <c r="K25" i="4"/>
  <c r="L25" i="4" s="1"/>
  <c r="K23" i="4"/>
  <c r="L23" i="4" s="1"/>
  <c r="K21" i="4"/>
  <c r="L21" i="4" s="1"/>
  <c r="K31" i="4"/>
  <c r="L31" i="4" s="1"/>
  <c r="K29" i="4"/>
  <c r="L29" i="4" s="1"/>
  <c r="J30" i="4"/>
  <c r="J31" i="4"/>
  <c r="J20" i="4"/>
  <c r="J21" i="4"/>
  <c r="J22" i="4"/>
  <c r="J23" i="4"/>
  <c r="J24" i="4"/>
  <c r="J25" i="4"/>
  <c r="J32" i="4"/>
  <c r="J33" i="4"/>
  <c r="J26" i="4"/>
  <c r="J27" i="4"/>
  <c r="J34" i="4"/>
  <c r="J36" i="4"/>
  <c r="J37" i="4"/>
  <c r="J29" i="4"/>
  <c r="J28" i="4"/>
  <c r="W8" i="4" l="1"/>
  <c r="J8" i="4"/>
  <c r="W7" i="4"/>
  <c r="J7" i="4"/>
  <c r="W6" i="4"/>
  <c r="J6" i="4"/>
  <c r="W5" i="4"/>
  <c r="J5" i="4"/>
  <c r="W4" i="4"/>
  <c r="J4" i="4"/>
  <c r="W3" i="4"/>
  <c r="J3" i="4"/>
  <c r="D6" i="4" l="1"/>
  <c r="U6" i="4" s="1"/>
  <c r="D4" i="5"/>
  <c r="U8" i="4" l="1"/>
  <c r="U7" i="4"/>
  <c r="U5" i="4"/>
  <c r="U3" i="4"/>
  <c r="U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5D2547CA-DE0D-4070-B166-9AAB506E5B62}">
      <text>
        <r>
          <rPr>
            <b/>
            <sz val="9"/>
            <color indexed="81"/>
            <rFont val="MS P ゴシック"/>
            <family val="3"/>
            <charset val="128"/>
          </rPr>
          <t>点滴が何回目かを記入</t>
        </r>
      </text>
    </comment>
    <comment ref="X3" authorId="0" shapeId="0" xr:uid="{33BC4B24-D211-469B-993E-347D8168DEE1}">
      <text>
        <r>
          <rPr>
            <b/>
            <sz val="9"/>
            <color indexed="81"/>
            <rFont val="MS P ゴシック"/>
            <family val="3"/>
            <charset val="128"/>
          </rPr>
          <t>実際に使いたい投与量を記入する。(中小病院はだいたい理論値の7～8割で使ってる)</t>
        </r>
      </text>
    </comment>
    <comment ref="D4" authorId="0" shapeId="0" xr:uid="{D0A0B383-CC7B-44E9-BD9C-D2F4178EB255}">
      <text>
        <r>
          <rPr>
            <b/>
            <sz val="9"/>
            <color indexed="81"/>
            <rFont val="MS P ゴシック"/>
            <family val="3"/>
            <charset val="128"/>
          </rPr>
          <t>身長を入力(又は電子カルテの予約語機能で自動反映)</t>
        </r>
      </text>
    </comment>
    <comment ref="D5" authorId="0" shapeId="0" xr:uid="{6584DD2D-61CA-4429-B0C4-399DFF823FE1}">
      <text>
        <r>
          <rPr>
            <b/>
            <sz val="9"/>
            <color indexed="81"/>
            <rFont val="MS P ゴシック"/>
            <family val="3"/>
            <charset val="128"/>
          </rPr>
          <t>体重を入力(又は電子カルテの予約語機能で自動反映)</t>
        </r>
      </text>
    </comment>
    <comment ref="D7" authorId="0" shapeId="0" xr:uid="{C04AE569-06E6-4724-80CA-346EEA046F41}">
      <text>
        <r>
          <rPr>
            <b/>
            <sz val="9"/>
            <color indexed="81"/>
            <rFont val="MS P ゴシック"/>
            <family val="3"/>
            <charset val="128"/>
          </rPr>
          <t>患者IDを入力(又は電子カルテの予約語機能で自動反映)</t>
        </r>
      </text>
    </comment>
    <comment ref="D8" authorId="0" shapeId="0" xr:uid="{3FAEE84D-D707-4CCF-9BD6-2A7C0AB86614}">
      <text>
        <r>
          <rPr>
            <b/>
            <sz val="9"/>
            <color indexed="81"/>
            <rFont val="MS P ゴシック"/>
            <family val="3"/>
            <charset val="128"/>
          </rPr>
          <t>患者名を入力(又は電子カルテの予約語機能で自動反映)</t>
        </r>
      </text>
    </comment>
  </commentList>
</comments>
</file>

<file path=xl/sharedStrings.xml><?xml version="1.0" encoding="utf-8"?>
<sst xmlns="http://schemas.openxmlformats.org/spreadsheetml/2006/main" count="110" uniqueCount="93">
  <si>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</si>
  <si>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</si>
  <si>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2">
      <t>タイヒョウ</t>
    </rPh>
    <rPh sb="2" eb="4">
      <t>メンセキ</t>
    </rPh>
    <phoneticPr fontId="1"/>
  </si>
  <si>
    <t>㎝</t>
    <phoneticPr fontId="1"/>
  </si>
  <si>
    <t>㎡</t>
    <phoneticPr fontId="1"/>
  </si>
  <si>
    <t>投与量換算</t>
    <rPh sb="0" eb="2">
      <t>トウヨ</t>
    </rPh>
    <rPh sb="2" eb="3">
      <t>リョウ</t>
    </rPh>
    <rPh sb="3" eb="5">
      <t>カンサン</t>
    </rPh>
    <phoneticPr fontId="1"/>
  </si>
  <si>
    <t>㎎/㎡</t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</si>
  <si>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</si>
  <si>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</si>
  <si>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コース目</t>
    <rPh sb="3" eb="4">
      <t>メ</t>
    </rPh>
    <phoneticPr fontId="1"/>
  </si>
  <si>
    <t>　投与量計算</t>
    <rPh sb="1" eb="3">
      <t>トウヨ</t>
    </rPh>
    <rPh sb="3" eb="4">
      <t>リョウ</t>
    </rPh>
    <rPh sb="4" eb="6">
      <t>ケイサン</t>
    </rPh>
    <phoneticPr fontId="1"/>
  </si>
  <si>
    <t>レボホリナート</t>
    <phoneticPr fontId="1"/>
  </si>
  <si>
    <t>①</t>
    <phoneticPr fontId="1"/>
  </si>
  <si>
    <t>②</t>
    <phoneticPr fontId="1"/>
  </si>
  <si>
    <t>薬剤名</t>
    <rPh sb="0" eb="2">
      <t>ヤクザイ</t>
    </rPh>
    <rPh sb="2" eb="3">
      <t>メイ</t>
    </rPh>
    <phoneticPr fontId="1"/>
  </si>
  <si>
    <t>理論値</t>
    <rPh sb="0" eb="3">
      <t>リロンチ</t>
    </rPh>
    <phoneticPr fontId="1"/>
  </si>
  <si>
    <t>実際値</t>
    <rPh sb="0" eb="2">
      <t>ジッサイ</t>
    </rPh>
    <rPh sb="2" eb="3">
      <t>チ</t>
    </rPh>
    <phoneticPr fontId="1"/>
  </si>
  <si>
    <t xml:space="preserve">Kg </t>
    <phoneticPr fontId="1"/>
  </si>
  <si>
    <t>月</t>
    <rPh sb="0" eb="1">
      <t>ツキ</t>
    </rPh>
    <phoneticPr fontId="1"/>
  </si>
  <si>
    <t>日より開始</t>
    <rPh sb="0" eb="1">
      <t>ニチ</t>
    </rPh>
    <rPh sb="3" eb="5">
      <t>カイシ</t>
    </rPh>
    <phoneticPr fontId="1"/>
  </si>
  <si>
    <t>溶媒量</t>
    <rPh sb="0" eb="2">
      <t>ヨウバイ</t>
    </rPh>
    <rPh sb="2" eb="3">
      <t>リョウ</t>
    </rPh>
    <phoneticPr fontId="1"/>
  </si>
  <si>
    <t>流速</t>
    <rPh sb="0" eb="2">
      <t>リュウソク</t>
    </rPh>
    <phoneticPr fontId="1"/>
  </si>
  <si>
    <t>デキサメタゾン静注3.3㎎×2本</t>
    <phoneticPr fontId="1"/>
  </si>
  <si>
    <t>5%ブドウ糖液250mL</t>
    <rPh sb="5" eb="6">
      <t>トウ</t>
    </rPh>
    <rPh sb="6" eb="7">
      <t>エキ</t>
    </rPh>
    <phoneticPr fontId="1"/>
  </si>
  <si>
    <t>グラニセトロン静注バッグ100mL+</t>
    <rPh sb="7" eb="9">
      <t>ジョウチュウ</t>
    </rPh>
    <phoneticPr fontId="1"/>
  </si>
  <si>
    <t>レボホリナート＿＿㎎+</t>
    <phoneticPr fontId="1"/>
  </si>
  <si>
    <t>生理食塩水100mL</t>
    <rPh sb="0" eb="2">
      <t>セイリ</t>
    </rPh>
    <rPh sb="2" eb="5">
      <t>ショクエンスイ</t>
    </rPh>
    <phoneticPr fontId="1"/>
  </si>
  <si>
    <t>生理食塩水20mL</t>
    <rPh sb="0" eb="2">
      <t>セイリ</t>
    </rPh>
    <rPh sb="2" eb="5">
      <t>ショクエンスイ</t>
    </rPh>
    <phoneticPr fontId="1"/>
  </si>
  <si>
    <t>(ルート確保用)</t>
    <rPh sb="4" eb="7">
      <t>カクホヨウ</t>
    </rPh>
    <phoneticPr fontId="1"/>
  </si>
  <si>
    <t>(CVポートのロック用)</t>
    <rPh sb="10" eb="11">
      <t>ヨウ</t>
    </rPh>
    <phoneticPr fontId="1"/>
  </si>
  <si>
    <t>　投与スケジュール・流速・サイクル等</t>
    <rPh sb="1" eb="3">
      <t>トウヨ</t>
    </rPh>
    <rPh sb="10" eb="12">
      <t>リュウソク</t>
    </rPh>
    <rPh sb="17" eb="18">
      <t>ナド</t>
    </rPh>
    <phoneticPr fontId="1"/>
  </si>
  <si>
    <t>投与時間</t>
    <rPh sb="0" eb="2">
      <t>トウヨ</t>
    </rPh>
    <rPh sb="2" eb="4">
      <t>ジカン</t>
    </rPh>
    <phoneticPr fontId="1"/>
  </si>
  <si>
    <t>Day1</t>
    <phoneticPr fontId="1"/>
  </si>
  <si>
    <t>　注意事項(ミキシング時・点滴時など)</t>
    <rPh sb="1" eb="3">
      <t>チュウイ</t>
    </rPh>
    <rPh sb="3" eb="5">
      <t>ジコウ</t>
    </rPh>
    <rPh sb="11" eb="12">
      <t>ジ</t>
    </rPh>
    <rPh sb="13" eb="15">
      <t>テンテキ</t>
    </rPh>
    <rPh sb="15" eb="16">
      <t>ジ</t>
    </rPh>
    <phoneticPr fontId="1"/>
  </si>
  <si>
    <t>★医療関係者むけ資料(配布不要)</t>
    <rPh sb="1" eb="3">
      <t>イリョウ</t>
    </rPh>
    <rPh sb="3" eb="6">
      <t>カンケイシャ</t>
    </rPh>
    <rPh sb="8" eb="10">
      <t>シリョウ</t>
    </rPh>
    <rPh sb="11" eb="13">
      <t>ハイフ</t>
    </rPh>
    <rPh sb="13" eb="15">
      <t>フヨウ</t>
    </rPh>
    <phoneticPr fontId="1"/>
  </si>
  <si>
    <t>点滴漏れは組織壊死をひきおこすので大変！</t>
    <rPh sb="0" eb="2">
      <t>テンテキ</t>
    </rPh>
    <rPh sb="2" eb="3">
      <t>モ</t>
    </rPh>
    <rPh sb="5" eb="7">
      <t>ソシキ</t>
    </rPh>
    <rPh sb="7" eb="9">
      <t>エシ</t>
    </rPh>
    <rPh sb="17" eb="19">
      <t>タイヘン</t>
    </rPh>
    <phoneticPr fontId="1"/>
  </si>
  <si>
    <t>©byouyaku.net</t>
    <phoneticPr fontId="1"/>
  </si>
  <si>
    <t>　当施設について</t>
    <rPh sb="1" eb="4">
      <t>トウシセツ</t>
    </rPh>
    <phoneticPr fontId="1"/>
  </si>
  <si>
    <t>電話番号：＿＿＿－＿＿＿－＿＿＿＿</t>
    <rPh sb="0" eb="2">
      <t>デンワ</t>
    </rPh>
    <rPh sb="2" eb="4">
      <t>バンゴウ</t>
    </rPh>
    <phoneticPr fontId="1"/>
  </si>
  <si>
    <t>〒＿＿＿－＿＿＿＿</t>
    <phoneticPr fontId="1"/>
  </si>
  <si>
    <t>化学療法を受けられる患者様へ</t>
    <rPh sb="0" eb="2">
      <t>カガク</t>
    </rPh>
    <rPh sb="2" eb="4">
      <t>リョウホウ</t>
    </rPh>
    <rPh sb="5" eb="6">
      <t>ウ</t>
    </rPh>
    <rPh sb="10" eb="13">
      <t>カンジャサマ</t>
    </rPh>
    <phoneticPr fontId="1"/>
  </si>
  <si>
    <t>　使う治療薬名・使用量・使用日です</t>
    <rPh sb="1" eb="2">
      <t>ツカ</t>
    </rPh>
    <rPh sb="3" eb="6">
      <t>チリョウヤク</t>
    </rPh>
    <rPh sb="6" eb="7">
      <t>メイ</t>
    </rPh>
    <rPh sb="8" eb="10">
      <t>シヨウ</t>
    </rPh>
    <rPh sb="10" eb="11">
      <t>リョウ</t>
    </rPh>
    <rPh sb="12" eb="15">
      <t>シヨウビ</t>
    </rPh>
    <phoneticPr fontId="1"/>
  </si>
  <si>
    <t>使う治療薬名</t>
    <rPh sb="0" eb="1">
      <t>ツカ</t>
    </rPh>
    <rPh sb="2" eb="5">
      <t>チリョウヤク</t>
    </rPh>
    <rPh sb="5" eb="6">
      <t>メイ</t>
    </rPh>
    <phoneticPr fontId="1"/>
  </si>
  <si>
    <t>使用量</t>
    <rPh sb="0" eb="2">
      <t>シヨウ</t>
    </rPh>
    <rPh sb="2" eb="3">
      <t>リョウ</t>
    </rPh>
    <phoneticPr fontId="1"/>
  </si>
  <si>
    <t>使用日</t>
    <rPh sb="0" eb="3">
      <t>シヨウビ</t>
    </rPh>
    <phoneticPr fontId="1"/>
  </si>
  <si>
    <t>　主な副作用・(点滴時の)発現状況・対策について</t>
    <rPh sb="1" eb="2">
      <t>オモ</t>
    </rPh>
    <rPh sb="3" eb="6">
      <t>フクサヨウ</t>
    </rPh>
    <rPh sb="8" eb="10">
      <t>テンテキ</t>
    </rPh>
    <rPh sb="10" eb="11">
      <t>ジ</t>
    </rPh>
    <rPh sb="13" eb="15">
      <t>ハツゲン</t>
    </rPh>
    <rPh sb="15" eb="17">
      <t>ジョウキョウ</t>
    </rPh>
    <rPh sb="18" eb="20">
      <t>タイサク</t>
    </rPh>
    <phoneticPr fontId="1"/>
  </si>
  <si>
    <t>様</t>
    <rPh sb="0" eb="1">
      <t>サマ</t>
    </rPh>
    <phoneticPr fontId="1"/>
  </si>
  <si>
    <t>レジメン名➡</t>
    <rPh sb="4" eb="5">
      <t>メイ</t>
    </rPh>
    <phoneticPr fontId="1"/>
  </si>
  <si>
    <t>本文書は、調剤薬局で処方箋と一緒にお渡し下さい。（コピー取ったら返却してもらえます)</t>
    <rPh sb="0" eb="1">
      <t>ホン</t>
    </rPh>
    <rPh sb="1" eb="3">
      <t>ブンショ</t>
    </rPh>
    <rPh sb="5" eb="7">
      <t>チョウザイ</t>
    </rPh>
    <rPh sb="7" eb="9">
      <t>ヤッキョク</t>
    </rPh>
    <rPh sb="10" eb="13">
      <t>ショホウセン</t>
    </rPh>
    <rPh sb="14" eb="16">
      <t>イッショ</t>
    </rPh>
    <rPh sb="18" eb="19">
      <t>ワタ</t>
    </rPh>
    <rPh sb="20" eb="21">
      <t>クダ</t>
    </rPh>
    <rPh sb="28" eb="29">
      <t>ト</t>
    </rPh>
    <rPh sb="32" eb="34">
      <t>ヘンキャク</t>
    </rPh>
    <phoneticPr fontId="1"/>
  </si>
  <si>
    <t>無･軽度･中･重度</t>
    <rPh sb="0" eb="1">
      <t>ム</t>
    </rPh>
    <rPh sb="2" eb="4">
      <t>ケイド</t>
    </rPh>
    <rPh sb="5" eb="6">
      <t>チュウ</t>
    </rPh>
    <rPh sb="7" eb="9">
      <t>ジュウド</t>
    </rPh>
    <phoneticPr fontId="1"/>
  </si>
  <si>
    <t>に本文書を作成</t>
    <rPh sb="1" eb="2">
      <t>ホン</t>
    </rPh>
    <rPh sb="2" eb="4">
      <t>ブンショ</t>
    </rPh>
    <rPh sb="5" eb="7">
      <t>サクセイ</t>
    </rPh>
    <phoneticPr fontId="1"/>
  </si>
  <si>
    <t>今回は</t>
    <rPh sb="0" eb="2">
      <t>コンカイ</t>
    </rPh>
    <phoneticPr fontId="1"/>
  </si>
  <si>
    <t>【吐気・嘔吐】</t>
    <rPh sb="1" eb="3">
      <t>ハキケ</t>
    </rPh>
    <rPh sb="4" eb="6">
      <t>オウト</t>
    </rPh>
    <phoneticPr fontId="1"/>
  </si>
  <si>
    <t>【神経系障害】</t>
    <rPh sb="1" eb="3">
      <t>シンケイ</t>
    </rPh>
    <rPh sb="3" eb="4">
      <t>ケイ</t>
    </rPh>
    <rPh sb="4" eb="6">
      <t>ショウガイ</t>
    </rPh>
    <phoneticPr fontId="1"/>
  </si>
  <si>
    <t>【口内炎】</t>
    <rPh sb="1" eb="4">
      <t>コウナイエン</t>
    </rPh>
    <phoneticPr fontId="1"/>
  </si>
  <si>
    <t>【白血球減少】</t>
    <rPh sb="1" eb="4">
      <t>ハッケッキュウ</t>
    </rPh>
    <rPh sb="4" eb="6">
      <t>ゲンショウ</t>
    </rPh>
    <phoneticPr fontId="1"/>
  </si>
  <si>
    <t>【脱毛】</t>
    <rPh sb="1" eb="3">
      <t>ダツモウ</t>
    </rPh>
    <phoneticPr fontId="1"/>
  </si>
  <si>
    <t>&lt;対策&gt;</t>
    <rPh sb="1" eb="3">
      <t>タイサク</t>
    </rPh>
    <phoneticPr fontId="1"/>
  </si>
  <si>
    <t>知覚過敏は投与当日～数日間が多いです。手先足先の感覚低下は長期的に起こります。</t>
    <rPh sb="0" eb="2">
      <t>チカク</t>
    </rPh>
    <rPh sb="2" eb="4">
      <t>カビン</t>
    </rPh>
    <rPh sb="5" eb="7">
      <t>トウヨ</t>
    </rPh>
    <rPh sb="7" eb="9">
      <t>トウジツ</t>
    </rPh>
    <rPh sb="10" eb="13">
      <t>スウジツカン</t>
    </rPh>
    <rPh sb="14" eb="15">
      <t>オオ</t>
    </rPh>
    <rPh sb="19" eb="21">
      <t>テサキ</t>
    </rPh>
    <rPh sb="21" eb="23">
      <t>アシサキ</t>
    </rPh>
    <rPh sb="24" eb="26">
      <t>カンカク</t>
    </rPh>
    <rPh sb="26" eb="28">
      <t>テイカ</t>
    </rPh>
    <rPh sb="29" eb="32">
      <t>チョウキテキ</t>
    </rPh>
    <rPh sb="33" eb="34">
      <t>オ</t>
    </rPh>
    <phoneticPr fontId="1"/>
  </si>
  <si>
    <t>投与後2~7日目に多発します。時には食事がとれなくなります。</t>
    <rPh sb="0" eb="2">
      <t>トウヨ</t>
    </rPh>
    <rPh sb="2" eb="3">
      <t>ゴ</t>
    </rPh>
    <rPh sb="6" eb="7">
      <t>ニチ</t>
    </rPh>
    <rPh sb="7" eb="8">
      <t>メ</t>
    </rPh>
    <rPh sb="9" eb="11">
      <t>タハツ</t>
    </rPh>
    <rPh sb="15" eb="16">
      <t>トキ</t>
    </rPh>
    <rPh sb="18" eb="20">
      <t>ショクジ</t>
    </rPh>
    <phoneticPr fontId="1"/>
  </si>
  <si>
    <t>予防薬として「点滴グラニセトロン」「内服ノバミン」を使用しています。</t>
    <rPh sb="0" eb="3">
      <t>ヨボウヤク</t>
    </rPh>
    <rPh sb="7" eb="9">
      <t>テンテキ</t>
    </rPh>
    <rPh sb="18" eb="20">
      <t>ナイフク</t>
    </rPh>
    <rPh sb="26" eb="28">
      <t>シヨウ</t>
    </rPh>
    <phoneticPr fontId="1"/>
  </si>
  <si>
    <t>予防薬は使用しません(ハッキリ効くと証明された薬が見当たらない為)</t>
    <rPh sb="0" eb="3">
      <t>ヨボウヤク</t>
    </rPh>
    <rPh sb="4" eb="6">
      <t>シヨウ</t>
    </rPh>
    <rPh sb="15" eb="16">
      <t>キ</t>
    </rPh>
    <rPh sb="18" eb="20">
      <t>ショウメイ</t>
    </rPh>
    <rPh sb="23" eb="24">
      <t>クスリ</t>
    </rPh>
    <rPh sb="25" eb="27">
      <t>ミア</t>
    </rPh>
    <rPh sb="31" eb="32">
      <t>タメ</t>
    </rPh>
    <phoneticPr fontId="1"/>
  </si>
  <si>
    <t>特に冷たい物に敏感になりやすいので注意して下さい。</t>
    <rPh sb="0" eb="1">
      <t>トク</t>
    </rPh>
    <rPh sb="2" eb="3">
      <t>ツメ</t>
    </rPh>
    <rPh sb="5" eb="6">
      <t>モノ</t>
    </rPh>
    <rPh sb="7" eb="9">
      <t>ビンカン</t>
    </rPh>
    <rPh sb="17" eb="19">
      <t>チュウイ</t>
    </rPh>
    <rPh sb="21" eb="22">
      <t>クダ</t>
    </rPh>
    <phoneticPr fontId="1"/>
  </si>
  <si>
    <t>投与当日～3日目に多発します。口がヒリヒリし、食事摂りにくくなる場合が多いです。</t>
    <rPh sb="0" eb="2">
      <t>トウヨ</t>
    </rPh>
    <rPh sb="2" eb="4">
      <t>トウジツ</t>
    </rPh>
    <rPh sb="6" eb="7">
      <t>ニチ</t>
    </rPh>
    <rPh sb="7" eb="8">
      <t>メ</t>
    </rPh>
    <rPh sb="9" eb="11">
      <t>タハツ</t>
    </rPh>
    <rPh sb="15" eb="16">
      <t>クチ</t>
    </rPh>
    <rPh sb="23" eb="25">
      <t>ショクジ</t>
    </rPh>
    <rPh sb="25" eb="26">
      <t>ト</t>
    </rPh>
    <rPh sb="32" eb="34">
      <t>バアイ</t>
    </rPh>
    <rPh sb="35" eb="36">
      <t>オオ</t>
    </rPh>
    <phoneticPr fontId="1"/>
  </si>
  <si>
    <t>予防薬は使用しません。心配な方はうがい薬を使用し、口腔ケアをしっかりと。</t>
    <rPh sb="0" eb="3">
      <t>ヨボウヤク</t>
    </rPh>
    <rPh sb="4" eb="6">
      <t>シヨウ</t>
    </rPh>
    <rPh sb="11" eb="13">
      <t>シンパイ</t>
    </rPh>
    <rPh sb="14" eb="15">
      <t>カタ</t>
    </rPh>
    <rPh sb="19" eb="20">
      <t>ヤク</t>
    </rPh>
    <rPh sb="21" eb="23">
      <t>シヨウ</t>
    </rPh>
    <rPh sb="25" eb="27">
      <t>コウクウ</t>
    </rPh>
    <phoneticPr fontId="1"/>
  </si>
  <si>
    <t>化学療法前に歯科治療を済ませておくのが本当はいいです。</t>
    <rPh sb="0" eb="2">
      <t>カガク</t>
    </rPh>
    <rPh sb="2" eb="4">
      <t>リョウホウ</t>
    </rPh>
    <rPh sb="4" eb="5">
      <t>マエ</t>
    </rPh>
    <rPh sb="6" eb="8">
      <t>シカ</t>
    </rPh>
    <rPh sb="8" eb="10">
      <t>チリョウ</t>
    </rPh>
    <rPh sb="11" eb="12">
      <t>ス</t>
    </rPh>
    <rPh sb="19" eb="21">
      <t>ホントウ</t>
    </rPh>
    <phoneticPr fontId="1"/>
  </si>
  <si>
    <t>投与後しばらくから、数か月続きます。減少がひどいと、感染症にかかりやすくなります。</t>
    <rPh sb="0" eb="2">
      <t>トウヨ</t>
    </rPh>
    <rPh sb="2" eb="3">
      <t>ゴ</t>
    </rPh>
    <rPh sb="10" eb="11">
      <t>スウ</t>
    </rPh>
    <rPh sb="12" eb="13">
      <t>ゲツ</t>
    </rPh>
    <rPh sb="13" eb="14">
      <t>ツヅ</t>
    </rPh>
    <rPh sb="18" eb="20">
      <t>ゲンショウ</t>
    </rPh>
    <rPh sb="26" eb="29">
      <t>カンセンショウ</t>
    </rPh>
    <phoneticPr fontId="1"/>
  </si>
  <si>
    <t>マスク･手洗い･口腔ケアをしっかりと。人混みは特に注意下さい。</t>
    <rPh sb="4" eb="6">
      <t>テアラ</t>
    </rPh>
    <rPh sb="8" eb="10">
      <t>コウクウ</t>
    </rPh>
    <rPh sb="19" eb="21">
      <t>ヒトゴ</t>
    </rPh>
    <rPh sb="23" eb="24">
      <t>トク</t>
    </rPh>
    <rPh sb="25" eb="27">
      <t>チュウイ</t>
    </rPh>
    <rPh sb="27" eb="28">
      <t>クダ</t>
    </rPh>
    <phoneticPr fontId="1"/>
  </si>
  <si>
    <t>予防薬は使用しません。減少がひどいなら白血球増加の注射薬を使います。</t>
    <rPh sb="0" eb="3">
      <t>ヨボウヤク</t>
    </rPh>
    <rPh sb="4" eb="6">
      <t>シヨウ</t>
    </rPh>
    <rPh sb="11" eb="13">
      <t>ゲンショウ</t>
    </rPh>
    <rPh sb="19" eb="22">
      <t>ハッケッキュウ</t>
    </rPh>
    <rPh sb="22" eb="24">
      <t>ゾウカ</t>
    </rPh>
    <rPh sb="25" eb="28">
      <t>チュウシャヤク</t>
    </rPh>
    <rPh sb="29" eb="30">
      <t>ツカ</t>
    </rPh>
    <phoneticPr fontId="1"/>
  </si>
  <si>
    <t>少ない</t>
  </si>
  <si>
    <t>中程度</t>
  </si>
  <si>
    <t>予防薬はありません。はっきり効く薬もありません。</t>
    <rPh sb="0" eb="2">
      <t>ヨボウ</t>
    </rPh>
    <rPh sb="2" eb="3">
      <t>ヤク</t>
    </rPh>
    <rPh sb="14" eb="15">
      <t>キ</t>
    </rPh>
    <rPh sb="16" eb="17">
      <t>クスリ</t>
    </rPh>
    <phoneticPr fontId="1"/>
  </si>
  <si>
    <t>熱い・辛い・冷たい等の刺激物は吐気起こす為控えて。食べれる物を食べましょう</t>
    <rPh sb="0" eb="1">
      <t>アツ</t>
    </rPh>
    <rPh sb="3" eb="4">
      <t>カラ</t>
    </rPh>
    <rPh sb="6" eb="7">
      <t>ツメ</t>
    </rPh>
    <rPh sb="9" eb="10">
      <t>ナド</t>
    </rPh>
    <rPh sb="11" eb="13">
      <t>シゲキ</t>
    </rPh>
    <rPh sb="13" eb="14">
      <t>ブツ</t>
    </rPh>
    <rPh sb="15" eb="17">
      <t>ハキケ</t>
    </rPh>
    <rPh sb="17" eb="18">
      <t>オ</t>
    </rPh>
    <rPh sb="20" eb="21">
      <t>タメ</t>
    </rPh>
    <rPh sb="21" eb="22">
      <t>ヒカ</t>
    </rPh>
    <rPh sb="25" eb="26">
      <t>タ</t>
    </rPh>
    <rPh sb="29" eb="30">
      <t>モノ</t>
    </rPh>
    <rPh sb="31" eb="32">
      <t>タ</t>
    </rPh>
    <phoneticPr fontId="1"/>
  </si>
  <si>
    <t>投与1か月～半年くらい影響します。しかし薬終了すれば半年～1年で生えてきます</t>
    <rPh sb="0" eb="2">
      <t>トウヨ</t>
    </rPh>
    <rPh sb="4" eb="5">
      <t>ゲツ</t>
    </rPh>
    <rPh sb="6" eb="8">
      <t>ハントシ</t>
    </rPh>
    <rPh sb="11" eb="13">
      <t>エイキョウ</t>
    </rPh>
    <rPh sb="20" eb="21">
      <t>クスリ</t>
    </rPh>
    <rPh sb="21" eb="23">
      <t>シュウリョウ</t>
    </rPh>
    <rPh sb="26" eb="28">
      <t>ハントシ</t>
    </rPh>
    <rPh sb="30" eb="31">
      <t>ネン</t>
    </rPh>
    <rPh sb="32" eb="33">
      <t>ハ</t>
    </rPh>
    <phoneticPr fontId="1"/>
  </si>
  <si>
    <t>頭皮ケアで頻度を下げられます。抜けたら「帽子」「医療用ウイッグ」を使います</t>
    <rPh sb="0" eb="2">
      <t>トウヒ</t>
    </rPh>
    <rPh sb="5" eb="7">
      <t>ヒンド</t>
    </rPh>
    <rPh sb="8" eb="9">
      <t>サ</t>
    </rPh>
    <rPh sb="15" eb="16">
      <t>ヌ</t>
    </rPh>
    <rPh sb="20" eb="22">
      <t>ボウシ</t>
    </rPh>
    <rPh sb="24" eb="27">
      <t>イリョウヨウ</t>
    </rPh>
    <rPh sb="33" eb="34">
      <t>ツカ</t>
    </rPh>
    <phoneticPr fontId="1"/>
  </si>
  <si>
    <t>病院名：＿＿＿＿＿＿＿＿＿</t>
    <rPh sb="0" eb="2">
      <t>ビョウイン</t>
    </rPh>
    <rPh sb="2" eb="3">
      <t>メイ</t>
    </rPh>
    <phoneticPr fontId="1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</si>
  <si>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"/>
  </si>
  <si>
    <t>デカドロン錠0.5㎎</t>
    <rPh sb="5" eb="6">
      <t>ジョウ</t>
    </rPh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</si>
  <si>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</si>
  <si>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</si>
  <si>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③</t>
    <phoneticPr fontId="1"/>
  </si>
  <si>
    <t>イリノテカン</t>
    <phoneticPr fontId="1"/>
  </si>
  <si>
    <t>イリノテカン＿＿㎎+</t>
    <phoneticPr fontId="1"/>
  </si>
  <si>
    <t>イリノテカンは神経障害が少な目だが脱毛・吐気(投与1日目に好発)が多いため注意。</t>
    <rPh sb="7" eb="9">
      <t>シンケイ</t>
    </rPh>
    <rPh sb="9" eb="11">
      <t>ショウガイ</t>
    </rPh>
    <rPh sb="12" eb="13">
      <t>スク</t>
    </rPh>
    <rPh sb="14" eb="15">
      <t>メ</t>
    </rPh>
    <rPh sb="17" eb="19">
      <t>ダツモウ</t>
    </rPh>
    <rPh sb="20" eb="22">
      <t>ハキケ</t>
    </rPh>
    <rPh sb="23" eb="25">
      <t>トウヨ</t>
    </rPh>
    <rPh sb="26" eb="27">
      <t>ニチ</t>
    </rPh>
    <rPh sb="27" eb="28">
      <t>メ</t>
    </rPh>
    <rPh sb="29" eb="31">
      <t>コウハツ</t>
    </rPh>
    <rPh sb="33" eb="34">
      <t>オオ</t>
    </rPh>
    <rPh sb="37" eb="39">
      <t>チュウイ</t>
    </rPh>
    <phoneticPr fontId="1"/>
  </si>
  <si>
    <t>フルオロウラシル</t>
    <phoneticPr fontId="1"/>
  </si>
  <si>
    <t>2・3</t>
    <phoneticPr fontId="1"/>
  </si>
  <si>
    <t>フルオロウラシル＿＿㎎+</t>
    <phoneticPr fontId="1"/>
  </si>
  <si>
    <t>5%ブドウ糖液50mL(全開)</t>
    <rPh sb="5" eb="6">
      <t>トウ</t>
    </rPh>
    <rPh sb="6" eb="7">
      <t>エキ</t>
    </rPh>
    <rPh sb="12" eb="14">
      <t>ゼンカイ</t>
    </rPh>
    <phoneticPr fontId="1"/>
  </si>
  <si>
    <t>④⑤</t>
    <phoneticPr fontId="1"/>
  </si>
  <si>
    <t>⑥</t>
    <phoneticPr fontId="1"/>
  </si>
  <si>
    <t>IFL</t>
    <phoneticPr fontId="1"/>
  </si>
  <si>
    <t>２・3・4
週目は
1週目
と同</t>
    <rPh sb="6" eb="7">
      <t>シュウ</t>
    </rPh>
    <rPh sb="7" eb="8">
      <t>メ</t>
    </rPh>
    <rPh sb="12" eb="13">
      <t>シュウ</t>
    </rPh>
    <rPh sb="13" eb="14">
      <t>メ</t>
    </rPh>
    <rPh sb="16" eb="17">
      <t>オナ</t>
    </rPh>
    <phoneticPr fontId="1"/>
  </si>
  <si>
    <t>休薬</t>
    <rPh sb="0" eb="2">
      <t>キュウヤク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</si>
</sst>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u/>
      <sz val="10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theme="0" tint="-0.499984740745262"/>
      </bottom>
      <diagonal/>
    </border>
    <border>
      <left/>
      <right style="dotted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dotted">
        <color indexed="64"/>
      </left>
      <right/>
      <top style="dotted">
        <color theme="0" tint="-0.499984740745262"/>
      </top>
      <bottom/>
      <diagonal/>
    </border>
    <border>
      <left/>
      <right style="dotted">
        <color indexed="64"/>
      </right>
      <top style="dotted">
        <color theme="0" tint="-0.499984740745262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 applyAlignment="1">
      <alignment vertical="center" shrinkToFit="1"/>
    </xf>
    <xf numFmtId="0" fontId="6" fillId="0" borderId="8" xfId="0" applyFont="1" applyBorder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shrinkToFit="1"/>
    </xf>
    <xf numFmtId="176" fontId="5" fillId="0" borderId="5" xfId="0" applyNumberFormat="1" applyFont="1" applyBorder="1" applyAlignment="1" applyProtection="1">
      <alignment shrinkToFit="1"/>
    </xf>
    <xf numFmtId="176" fontId="5" fillId="0" borderId="4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5" fillId="3" borderId="5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shrinkToFit="1"/>
    </xf>
    <xf numFmtId="0" fontId="5" fillId="0" borderId="5" xfId="0" applyFont="1" applyBorder="1" applyAlignment="1" applyProtection="1">
      <alignment horizontal="center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</xf>
    <xf numFmtId="176" fontId="5" fillId="0" borderId="10" xfId="0" applyNumberFormat="1" applyFont="1" applyBorder="1" applyAlignment="1" applyProtection="1">
      <alignment horizontal="center" shrinkToFit="1"/>
    </xf>
    <xf numFmtId="176" fontId="5" fillId="0" borderId="11" xfId="0" applyNumberFormat="1" applyFont="1" applyBorder="1" applyAlignment="1" applyProtection="1">
      <alignment horizontal="center" shrinkToFit="1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3" borderId="0" xfId="0" applyFont="1" applyFill="1" applyAlignment="1" applyProtection="1">
      <alignment horizontal="left" vertical="center"/>
    </xf>
    <xf numFmtId="0" fontId="5" fillId="0" borderId="8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>
      <alignment shrinkToFit="1"/>
    </xf>
    <xf numFmtId="0" fontId="7" fillId="0" borderId="0" xfId="0" applyFont="1" applyBorder="1" applyAlignment="1">
      <alignment vertical="center" shrinkToFit="1"/>
    </xf>
    <xf numFmtId="0" fontId="7" fillId="0" borderId="8" xfId="0" applyFont="1" applyBorder="1" applyAlignment="1" applyProtection="1">
      <alignment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6" fillId="4" borderId="0" xfId="0" applyFont="1" applyFill="1"/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/>
    </xf>
    <xf numFmtId="176" fontId="5" fillId="0" borderId="8" xfId="0" applyNumberFormat="1" applyFont="1" applyFill="1" applyBorder="1" applyAlignment="1" applyProtection="1">
      <alignment vertical="center" shrinkToFit="1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146050</xdr:colOff>
      <xdr:row>19</xdr:row>
      <xdr:rowOff>114300</xdr:rowOff>
    </xdr:from>
    <xdr:to>
      <xdr:col>13</xdr:col>
      <xdr:colOff>127000</xdr:colOff>
      <xdr:row>20</xdr:row>
      <xdr:rowOff>152400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A02E6049-A71D-4F98-AA30-097D14145AE9}"/>
            </a:ext>
          </a:extLst>
        </xdr:cNvPr>
        <xdr:cNvSpPr/>
      </xdr:nvSpPr>
      <xdr:spPr>
        <a:xfrm>
          <a:off x="3968750" y="36576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139700</xdr:colOff>
      <xdr:row>21</xdr:row>
      <xdr:rowOff>101600</xdr:rowOff>
    </xdr:from>
    <xdr:to>
      <xdr:col>13</xdr:col>
      <xdr:colOff>120650</xdr:colOff>
      <xdr:row>22</xdr:row>
      <xdr:rowOff>139700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id="{2BA4882A-AEB9-48BC-AB2A-1FBE16A62CE9}"/>
            </a:ext>
          </a:extLst>
        </xdr:cNvPr>
        <xdr:cNvSpPr/>
      </xdr:nvSpPr>
      <xdr:spPr>
        <a:xfrm>
          <a:off x="3962400" y="4152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133350</xdr:colOff>
      <xdr:row>23</xdr:row>
      <xdr:rowOff>101600</xdr:rowOff>
    </xdr:from>
    <xdr:to>
      <xdr:col>13</xdr:col>
      <xdr:colOff>114300</xdr:colOff>
      <xdr:row>24</xdr:row>
      <xdr:rowOff>139700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A0FE111A-62E6-4015-83F6-FE478C7F17E1}"/>
            </a:ext>
          </a:extLst>
        </xdr:cNvPr>
        <xdr:cNvSpPr/>
      </xdr:nvSpPr>
      <xdr:spPr>
        <a:xfrm>
          <a:off x="3956050" y="4660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222250</xdr:colOff>
      <xdr:row>8</xdr:row>
      <xdr:rowOff>190501</xdr:rowOff>
    </xdr:from>
    <xdr:to>
      <xdr:col>21</xdr:col>
      <xdr:colOff>222250</xdr:colOff>
      <xdr:row>10</xdr:row>
      <xdr:rowOff>47625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0411846-4BF4-413D-8BFE-929E59069209}"/>
            </a:ext>
          </a:extLst>
        </xdr:cNvPr>
        <xdr:cNvGrpSpPr/>
      </xdr:nvGrpSpPr>
      <xdr:grpSpPr>
        <a:xfrm>
          <a:off x="3460750" y="1841501"/>
          <a:ext cx="2428875" cy="317499"/>
          <a:chOff x="3898900" y="2241551"/>
          <a:chExt cx="2082800" cy="328360"/>
        </a:xfrm>
      </xdr:grpSpPr>
      <xdr:sp macro="" textlink="">
        <xdr:nvSpPr>
          <xdr:cNvPr id="17" name="矢印: 山形 16">
            <a:extLst>
              <a:ext uri="{FF2B5EF4-FFF2-40B4-BE49-F238E27FC236}">
                <a16:creationId xmlns:a16="http://schemas.microsoft.com/office/drawing/2014/main" id="{F3AE8ED6-0661-4522-8560-3CBA7AF0C5E7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rgbClr val="0099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40A13103-1D4B-43CD-86EC-076DC92D30CD}"/>
              </a:ext>
            </a:extLst>
          </xdr:cNvPr>
          <xdr:cNvSpPr txBox="1"/>
        </xdr:nvSpPr>
        <xdr:spPr>
          <a:xfrm>
            <a:off x="4083050" y="2241551"/>
            <a:ext cx="1060450" cy="328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サイクル目</a:t>
            </a:r>
          </a:p>
        </xdr:txBody>
      </xdr:sp>
    </xdr:grpSp>
    <xdr:clientData/>
  </xdr:twoCellAnchor>
  <xdr:twoCellAnchor>
    <xdr:from>
      <xdr:col>22</xdr:col>
      <xdr:colOff>60324</xdr:colOff>
      <xdr:row>8</xdr:row>
      <xdr:rowOff>193680</xdr:rowOff>
    </xdr:from>
    <xdr:to>
      <xdr:col>25</xdr:col>
      <xdr:colOff>238125</xdr:colOff>
      <xdr:row>10</xdr:row>
      <xdr:rowOff>142875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85AF56-7E5F-49A3-A38F-19DB6A01FBE8}"/>
            </a:ext>
          </a:extLst>
        </xdr:cNvPr>
        <xdr:cNvGrpSpPr/>
      </xdr:nvGrpSpPr>
      <xdr:grpSpPr>
        <a:xfrm>
          <a:off x="5997574" y="1844680"/>
          <a:ext cx="987426" cy="409570"/>
          <a:chOff x="3898900" y="2262264"/>
          <a:chExt cx="2396467" cy="340373"/>
        </a:xfrm>
      </xdr:grpSpPr>
      <xdr:sp macro="" textlink="">
        <xdr:nvSpPr>
          <xdr:cNvPr id="21" name="矢印: 山形 20">
            <a:extLst>
              <a:ext uri="{FF2B5EF4-FFF2-40B4-BE49-F238E27FC236}">
                <a16:creationId xmlns:a16="http://schemas.microsoft.com/office/drawing/2014/main" id="{8A761EBB-5D03-4D35-A0C8-84F7F40803D8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E458B420-79D0-455C-882D-4D075694CE13}"/>
              </a:ext>
            </a:extLst>
          </xdr:cNvPr>
          <xdr:cNvSpPr txBox="1"/>
        </xdr:nvSpPr>
        <xdr:spPr>
          <a:xfrm>
            <a:off x="3964457" y="2262264"/>
            <a:ext cx="2330910" cy="34037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1000" b="1"/>
              <a:t>2</a:t>
            </a:r>
            <a:r>
              <a:rPr kumimoji="1" lang="ja-JP" altLang="en-US" sz="1000" b="1"/>
              <a:t>サイクル目</a:t>
            </a:r>
          </a:p>
        </xdr:txBody>
      </xdr:sp>
    </xdr:grpSp>
    <xdr:clientData/>
  </xdr:twoCellAnchor>
  <xdr:twoCellAnchor>
    <xdr:from>
      <xdr:col>22</xdr:col>
      <xdr:colOff>146050</xdr:colOff>
      <xdr:row>19</xdr:row>
      <xdr:rowOff>139700</xdr:rowOff>
    </xdr:from>
    <xdr:to>
      <xdr:col>23</xdr:col>
      <xdr:colOff>127000</xdr:colOff>
      <xdr:row>20</xdr:row>
      <xdr:rowOff>177800</xdr:rowOff>
    </xdr:to>
    <xdr:sp macro="" textlink="">
      <xdr:nvSpPr>
        <xdr:cNvPr id="25" name="矢印: 下 24">
          <a:extLst>
            <a:ext uri="{FF2B5EF4-FFF2-40B4-BE49-F238E27FC236}">
              <a16:creationId xmlns:a16="http://schemas.microsoft.com/office/drawing/2014/main" id="{9C381BEA-7E3D-4C2D-B6BC-A51BD787FA0C}"/>
            </a:ext>
          </a:extLst>
        </xdr:cNvPr>
        <xdr:cNvSpPr/>
      </xdr:nvSpPr>
      <xdr:spPr>
        <a:xfrm>
          <a:off x="6153150" y="39370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139700</xdr:colOff>
      <xdr:row>21</xdr:row>
      <xdr:rowOff>127000</xdr:rowOff>
    </xdr:from>
    <xdr:to>
      <xdr:col>23</xdr:col>
      <xdr:colOff>120650</xdr:colOff>
      <xdr:row>22</xdr:row>
      <xdr:rowOff>165100</xdr:rowOff>
    </xdr:to>
    <xdr:sp macro="" textlink="">
      <xdr:nvSpPr>
        <xdr:cNvPr id="26" name="矢印: 下 25">
          <a:extLst>
            <a:ext uri="{FF2B5EF4-FFF2-40B4-BE49-F238E27FC236}">
              <a16:creationId xmlns:a16="http://schemas.microsoft.com/office/drawing/2014/main" id="{64EC3290-AF24-4F50-988D-84122F313B92}"/>
            </a:ext>
          </a:extLst>
        </xdr:cNvPr>
        <xdr:cNvSpPr/>
      </xdr:nvSpPr>
      <xdr:spPr>
        <a:xfrm>
          <a:off x="6146800" y="4432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23</xdr:row>
      <xdr:rowOff>127000</xdr:rowOff>
    </xdr:from>
    <xdr:to>
      <xdr:col>23</xdr:col>
      <xdr:colOff>114300</xdr:colOff>
      <xdr:row>24</xdr:row>
      <xdr:rowOff>165100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16E029ED-B1E3-48E8-9B2C-A6A846CD9276}"/>
            </a:ext>
          </a:extLst>
        </xdr:cNvPr>
        <xdr:cNvSpPr/>
      </xdr:nvSpPr>
      <xdr:spPr>
        <a:xfrm>
          <a:off x="6140450" y="4940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22</xdr:col>
      <xdr:colOff>261054</xdr:colOff>
      <xdr:row>37</xdr:row>
      <xdr:rowOff>222248</xdr:rowOff>
    </xdr:from>
    <xdr:to>
      <xdr:col>25</xdr:col>
      <xdr:colOff>106535</xdr:colOff>
      <xdr:row>41</xdr:row>
      <xdr:rowOff>23077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695DA-DBA6-4B5C-8D92-8988768F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21" y="8307915"/>
          <a:ext cx="670981" cy="660195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15</xdr:row>
      <xdr:rowOff>69850</xdr:rowOff>
    </xdr:from>
    <xdr:to>
      <xdr:col>13</xdr:col>
      <xdr:colOff>114300</xdr:colOff>
      <xdr:row>16</xdr:row>
      <xdr:rowOff>120650</xdr:rowOff>
    </xdr:to>
    <xdr:sp macro="" textlink="">
      <xdr:nvSpPr>
        <xdr:cNvPr id="29" name="矢印: 下 28">
          <a:extLst>
            <a:ext uri="{FF2B5EF4-FFF2-40B4-BE49-F238E27FC236}">
              <a16:creationId xmlns:a16="http://schemas.microsoft.com/office/drawing/2014/main" id="{99A076ED-28FD-4AEE-94FD-04EA8E3F9902}"/>
            </a:ext>
          </a:extLst>
        </xdr:cNvPr>
        <xdr:cNvSpPr/>
      </xdr:nvSpPr>
      <xdr:spPr>
        <a:xfrm>
          <a:off x="3435350" y="4514850"/>
          <a:ext cx="256117" cy="290689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17</xdr:row>
      <xdr:rowOff>95250</xdr:rowOff>
    </xdr:from>
    <xdr:to>
      <xdr:col>13</xdr:col>
      <xdr:colOff>127000</xdr:colOff>
      <xdr:row>18</xdr:row>
      <xdr:rowOff>133350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A707A92C-63AA-468F-A9D6-96E229B7F59B}"/>
            </a:ext>
          </a:extLst>
        </xdr:cNvPr>
        <xdr:cNvSpPr/>
      </xdr:nvSpPr>
      <xdr:spPr>
        <a:xfrm>
          <a:off x="3448050" y="5034139"/>
          <a:ext cx="256117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15</xdr:row>
      <xdr:rowOff>95250</xdr:rowOff>
    </xdr:from>
    <xdr:to>
      <xdr:col>23</xdr:col>
      <xdr:colOff>114300</xdr:colOff>
      <xdr:row>16</xdr:row>
      <xdr:rowOff>146050</xdr:rowOff>
    </xdr:to>
    <xdr:sp macro="" textlink="">
      <xdr:nvSpPr>
        <xdr:cNvPr id="31" name="矢印: 下 30">
          <a:extLst>
            <a:ext uri="{FF2B5EF4-FFF2-40B4-BE49-F238E27FC236}">
              <a16:creationId xmlns:a16="http://schemas.microsoft.com/office/drawing/2014/main" id="{ABC1D4EE-3A64-4A79-99E3-A50BB6C5F325}"/>
            </a:ext>
          </a:extLst>
        </xdr:cNvPr>
        <xdr:cNvSpPr/>
      </xdr:nvSpPr>
      <xdr:spPr>
        <a:xfrm>
          <a:off x="5636683" y="4540250"/>
          <a:ext cx="256117" cy="290689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17</xdr:row>
      <xdr:rowOff>120650</xdr:rowOff>
    </xdr:from>
    <xdr:to>
      <xdr:col>23</xdr:col>
      <xdr:colOff>127000</xdr:colOff>
      <xdr:row>18</xdr:row>
      <xdr:rowOff>158750</xdr:rowOff>
    </xdr:to>
    <xdr:sp macro="" textlink="">
      <xdr:nvSpPr>
        <xdr:cNvPr id="32" name="矢印: 下 31">
          <a:extLst>
            <a:ext uri="{FF2B5EF4-FFF2-40B4-BE49-F238E27FC236}">
              <a16:creationId xmlns:a16="http://schemas.microsoft.com/office/drawing/2014/main" id="{FE22EA26-1A63-4DA7-9500-A52734B12C93}"/>
            </a:ext>
          </a:extLst>
        </xdr:cNvPr>
        <xdr:cNvSpPr/>
      </xdr:nvSpPr>
      <xdr:spPr>
        <a:xfrm>
          <a:off x="5649383" y="5059539"/>
          <a:ext cx="256117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142881</xdr:colOff>
      <xdr:row>25</xdr:row>
      <xdr:rowOff>111126</xdr:rowOff>
    </xdr:from>
    <xdr:to>
      <xdr:col>13</xdr:col>
      <xdr:colOff>123831</xdr:colOff>
      <xdr:row>26</xdr:row>
      <xdr:rowOff>149226</xdr:rowOff>
    </xdr:to>
    <xdr:sp macro="" textlink="">
      <xdr:nvSpPr>
        <xdr:cNvPr id="33" name="矢印: 下 32">
          <a:extLst>
            <a:ext uri="{FF2B5EF4-FFF2-40B4-BE49-F238E27FC236}">
              <a16:creationId xmlns:a16="http://schemas.microsoft.com/office/drawing/2014/main" id="{6A6C3E7F-3868-4580-9081-9A6516D34CBB}"/>
            </a:ext>
          </a:extLst>
        </xdr:cNvPr>
        <xdr:cNvSpPr/>
      </xdr:nvSpPr>
      <xdr:spPr>
        <a:xfrm>
          <a:off x="3381381" y="7016751"/>
          <a:ext cx="250825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150813</xdr:colOff>
      <xdr:row>25</xdr:row>
      <xdr:rowOff>87313</xdr:rowOff>
    </xdr:from>
    <xdr:to>
      <xdr:col>23</xdr:col>
      <xdr:colOff>131763</xdr:colOff>
      <xdr:row>26</xdr:row>
      <xdr:rowOff>125413</xdr:rowOff>
    </xdr:to>
    <xdr:sp macro="" textlink="">
      <xdr:nvSpPr>
        <xdr:cNvPr id="34" name="矢印: 下 33">
          <a:extLst>
            <a:ext uri="{FF2B5EF4-FFF2-40B4-BE49-F238E27FC236}">
              <a16:creationId xmlns:a16="http://schemas.microsoft.com/office/drawing/2014/main" id="{8FD0A35B-A1C4-40E3-85EA-EC4B1B5AFC0C}"/>
            </a:ext>
          </a:extLst>
        </xdr:cNvPr>
        <xdr:cNvSpPr/>
      </xdr:nvSpPr>
      <xdr:spPr>
        <a:xfrm>
          <a:off x="6627813" y="6992938"/>
          <a:ext cx="250825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6D6-BA68-4DA2-ACCB-DB5F31D63F2C}">
  <dimension ref="A1:Y42"/>
  <sheetViews>
    <sheetView showGridLines="0" tabSelected="1" view="pageLayout" zoomScale="80" zoomScaleNormal="90" zoomScalePageLayoutView="80" workbookViewId="0">
      <selection activeCell="X3" sqref="X3:Y3"/>
    </sheetView>
  </sheetViews>
  <sheetFormatPr defaultRowHeight="16.5"/>
  <cols>
    <col min="1" max="51" width="3.5" style="28" customWidth="1"/>
    <col min="52" max="16384" width="8.6640625" style="28"/>
  </cols>
  <sheetData>
    <row r="1" spans="1:25">
      <c r="A1" s="23" t="s">
        <v>34</v>
      </c>
      <c r="B1" s="23"/>
      <c r="C1" s="23"/>
      <c r="D1" s="23"/>
      <c r="E1" s="23"/>
      <c r="F1" s="23"/>
      <c r="G1" s="23"/>
      <c r="H1" s="23"/>
      <c r="I1" s="24"/>
      <c r="J1" s="23" t="s">
        <v>10</v>
      </c>
      <c r="K1" s="23"/>
      <c r="L1" s="25"/>
      <c r="M1" s="25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</row>
    <row r="2" spans="1:25">
      <c r="A2" s="79" t="s">
        <v>90</v>
      </c>
      <c r="B2" s="79"/>
      <c r="C2" s="79"/>
      <c r="D2" s="79"/>
      <c r="E2" s="79"/>
      <c r="F2" s="22"/>
      <c r="G2" s="28" t="s">
        <v>9</v>
      </c>
      <c r="J2" s="24"/>
      <c r="K2" s="28" t="s">
        <v>14</v>
      </c>
      <c r="Q2" s="28" t="s">
        <v>5</v>
      </c>
      <c r="U2" s="77" t="s">
        <v>15</v>
      </c>
      <c r="V2" s="77"/>
      <c r="X2" s="77" t="s">
        <v>16</v>
      </c>
      <c r="Y2" s="77"/>
    </row>
    <row r="3" spans="1:25">
      <c r="A3" s="22"/>
      <c r="B3" s="28" t="s">
        <v>18</v>
      </c>
      <c r="C3" s="22"/>
      <c r="D3" s="28" t="s">
        <v>19</v>
      </c>
      <c r="J3" s="29" t="str">
        <f>IF(K3="","","A")</f>
        <v>A</v>
      </c>
      <c r="K3" s="66" t="s">
        <v>81</v>
      </c>
      <c r="L3" s="66"/>
      <c r="M3" s="66"/>
      <c r="N3" s="66"/>
      <c r="O3" s="66"/>
      <c r="P3" s="66"/>
      <c r="Q3" s="76">
        <v>125</v>
      </c>
      <c r="R3" s="76"/>
      <c r="S3" s="66" t="s">
        <v>6</v>
      </c>
      <c r="T3" s="66"/>
      <c r="U3" s="110" t="str">
        <f t="shared" ref="U3:U8" si="0">IFERROR($D$6*Q3,"")</f>
        <v/>
      </c>
      <c r="V3" s="110"/>
      <c r="W3" s="29" t="str">
        <f t="shared" ref="W3:W8" si="1">IF(K3="","","➡")</f>
        <v>➡</v>
      </c>
      <c r="X3" s="63"/>
      <c r="Y3" s="63"/>
    </row>
    <row r="4" spans="1:25">
      <c r="A4" s="64" t="s">
        <v>0</v>
      </c>
      <c r="B4" s="64"/>
      <c r="C4" s="64"/>
      <c r="D4" s="65"/>
      <c r="E4" s="65"/>
      <c r="F4" s="65"/>
      <c r="G4" s="28" t="s">
        <v>3</v>
      </c>
      <c r="J4" s="29" t="str">
        <f>IF(K4="","","B")</f>
        <v>B</v>
      </c>
      <c r="K4" s="66" t="s">
        <v>11</v>
      </c>
      <c r="L4" s="66"/>
      <c r="M4" s="66"/>
      <c r="N4" s="66"/>
      <c r="O4" s="66"/>
      <c r="P4" s="66"/>
      <c r="Q4" s="76">
        <v>10</v>
      </c>
      <c r="R4" s="76"/>
      <c r="S4" s="66" t="s">
        <v>6</v>
      </c>
      <c r="T4" s="66"/>
      <c r="U4" s="110" t="str">
        <f t="shared" si="0"/>
        <v/>
      </c>
      <c r="V4" s="110"/>
      <c r="W4" s="29" t="str">
        <f t="shared" si="1"/>
        <v>➡</v>
      </c>
      <c r="X4" s="63"/>
      <c r="Y4" s="63"/>
    </row>
    <row r="5" spans="1:25">
      <c r="A5" s="64" t="s">
        <v>1</v>
      </c>
      <c r="B5" s="64"/>
      <c r="C5" s="64"/>
      <c r="D5" s="65"/>
      <c r="E5" s="65"/>
      <c r="F5" s="65"/>
      <c r="G5" s="28" t="s">
        <v>17</v>
      </c>
      <c r="J5" s="29" t="str">
        <f>IF(K5="","","C")</f>
        <v>C</v>
      </c>
      <c r="K5" s="66" t="s">
        <v>84</v>
      </c>
      <c r="L5" s="66"/>
      <c r="M5" s="66"/>
      <c r="N5" s="66"/>
      <c r="O5" s="66"/>
      <c r="P5" s="66"/>
      <c r="Q5" s="76">
        <v>500</v>
      </c>
      <c r="R5" s="76"/>
      <c r="S5" s="66" t="s">
        <v>6</v>
      </c>
      <c r="T5" s="66"/>
      <c r="U5" s="110" t="str">
        <f t="shared" si="0"/>
        <v/>
      </c>
      <c r="V5" s="110"/>
      <c r="W5" s="29" t="str">
        <f t="shared" si="1"/>
        <v>➡</v>
      </c>
      <c r="X5" s="63"/>
      <c r="Y5" s="63"/>
    </row>
    <row r="6" spans="1:25">
      <c r="A6" s="64" t="s">
        <v>2</v>
      </c>
      <c r="B6" s="64"/>
      <c r="C6" s="64"/>
      <c r="D6" s="75" t="str">
        <f>IF(AND($A$2&lt;&gt;"",$D$4&lt;&gt;""),D4^0.725*D5^0.425*0.007184,"")</f>
        <v/>
      </c>
      <c r="E6" s="75"/>
      <c r="F6" s="75"/>
      <c r="G6" s="28" t="s">
        <v>4</v>
      </c>
      <c r="J6" s="29" t="str">
        <f>IF(K6="","","D")</f>
        <v/>
      </c>
      <c r="K6" s="66"/>
      <c r="L6" s="66"/>
      <c r="M6" s="66"/>
      <c r="N6" s="66"/>
      <c r="O6" s="66"/>
      <c r="P6" s="66"/>
      <c r="Q6" s="76"/>
      <c r="R6" s="76"/>
      <c r="S6" s="66"/>
      <c r="T6" s="66"/>
      <c r="U6" s="110" t="str">
        <f>IFERROR($D$6*Q6,"")</f>
        <v/>
      </c>
      <c r="V6" s="110"/>
      <c r="W6" s="29" t="str">
        <f t="shared" si="1"/>
        <v/>
      </c>
      <c r="X6" s="63"/>
      <c r="Y6" s="63"/>
    </row>
    <row r="7" spans="1:25">
      <c r="A7" s="64" t="s">
        <v>7</v>
      </c>
      <c r="B7" s="64"/>
      <c r="C7" s="64"/>
      <c r="D7" s="65"/>
      <c r="E7" s="65"/>
      <c r="F7" s="65"/>
      <c r="J7" s="29" t="str">
        <f>IF(K7="","","E")</f>
        <v/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110" t="str">
        <f>IFERROR($D$6*Q7,"")</f>
        <v/>
      </c>
      <c r="V7" s="110"/>
      <c r="W7" s="29" t="str">
        <f t="shared" si="1"/>
        <v/>
      </c>
      <c r="X7" s="63"/>
      <c r="Y7" s="63"/>
    </row>
    <row r="8" spans="1:25">
      <c r="A8" s="64" t="s">
        <v>8</v>
      </c>
      <c r="B8" s="64"/>
      <c r="C8" s="64"/>
      <c r="D8" s="65"/>
      <c r="E8" s="65"/>
      <c r="F8" s="65"/>
      <c r="J8" s="29" t="str">
        <f>IF(K8="","","F")</f>
        <v/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110" t="str">
        <f t="shared" si="0"/>
        <v/>
      </c>
      <c r="V8" s="110"/>
      <c r="W8" s="29" t="str">
        <f t="shared" si="1"/>
        <v/>
      </c>
      <c r="X8" s="63"/>
      <c r="Y8" s="63"/>
    </row>
    <row r="9" spans="1:25">
      <c r="A9" s="23" t="s">
        <v>30</v>
      </c>
      <c r="B9" s="23"/>
      <c r="C9" s="25"/>
      <c r="D9" s="25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20" customHeight="1">
      <c r="I10" s="67" t="s">
        <v>20</v>
      </c>
      <c r="J10" s="68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5" ht="20" customHeight="1">
      <c r="I11" s="69" t="s">
        <v>31</v>
      </c>
      <c r="J11" s="70"/>
      <c r="K11" s="71" t="s">
        <v>21</v>
      </c>
      <c r="L11" s="72"/>
      <c r="M11" s="73" t="s">
        <v>32</v>
      </c>
      <c r="N11" s="74"/>
      <c r="O11" s="73" t="s">
        <v>85</v>
      </c>
      <c r="P11" s="74"/>
      <c r="Q11" s="86" t="s">
        <v>91</v>
      </c>
      <c r="R11" s="87"/>
      <c r="S11" s="73">
        <v>36</v>
      </c>
      <c r="T11" s="74"/>
      <c r="U11" s="73">
        <v>42</v>
      </c>
      <c r="V11" s="74"/>
      <c r="W11" s="73">
        <v>43</v>
      </c>
      <c r="X11" s="74"/>
    </row>
    <row r="12" spans="1:25" s="37" customFormat="1" ht="20" customHeight="1">
      <c r="A12" s="61"/>
      <c r="B12" s="60" t="s">
        <v>77</v>
      </c>
      <c r="C12" s="60"/>
      <c r="D12" s="60"/>
      <c r="E12" s="60"/>
      <c r="F12" s="60"/>
      <c r="G12" s="60"/>
      <c r="H12" s="60"/>
      <c r="I12" s="47"/>
      <c r="J12" s="48" t="str">
        <f>IF(I12="","","mL")</f>
        <v/>
      </c>
      <c r="K12" s="54"/>
      <c r="L12" s="55"/>
      <c r="M12" s="43"/>
      <c r="N12" s="33"/>
      <c r="O12" s="82" t="s">
        <v>78</v>
      </c>
      <c r="P12" s="83"/>
      <c r="Q12" s="86"/>
      <c r="R12" s="87"/>
      <c r="S12" s="90" t="s">
        <v>92</v>
      </c>
      <c r="T12" s="91"/>
      <c r="U12" s="90" t="s">
        <v>92</v>
      </c>
      <c r="V12" s="91"/>
      <c r="X12" s="33"/>
    </row>
    <row r="13" spans="1:25" s="37" customFormat="1" ht="20" customHeight="1">
      <c r="A13" s="62"/>
      <c r="B13" s="59"/>
      <c r="C13" s="59"/>
      <c r="D13" s="59"/>
      <c r="E13" s="59"/>
      <c r="F13" s="59"/>
      <c r="G13" s="59"/>
      <c r="H13" s="59"/>
      <c r="I13" s="49"/>
      <c r="J13" s="50" t="str">
        <f t="shared" ref="J13" si="2">IF(I13="","","hr")</f>
        <v/>
      </c>
      <c r="K13" s="39" t="str">
        <f>IFERROR(I12/I13,"")</f>
        <v/>
      </c>
      <c r="L13" s="40" t="str">
        <f>IF(K13="","","mL/hr")</f>
        <v/>
      </c>
      <c r="M13" s="41"/>
      <c r="N13" s="38"/>
      <c r="O13" s="84" t="s">
        <v>79</v>
      </c>
      <c r="P13" s="85"/>
      <c r="Q13" s="86"/>
      <c r="R13" s="87"/>
      <c r="S13" s="92"/>
      <c r="T13" s="93"/>
      <c r="U13" s="92"/>
      <c r="V13" s="93"/>
      <c r="W13" s="41"/>
      <c r="X13" s="38"/>
    </row>
    <row r="14" spans="1:25" s="37" customFormat="1" ht="20" customHeight="1">
      <c r="A14" s="61"/>
      <c r="B14" s="60"/>
      <c r="C14" s="60"/>
      <c r="D14" s="60"/>
      <c r="E14" s="60"/>
      <c r="F14" s="60"/>
      <c r="G14" s="60"/>
      <c r="H14" s="60"/>
      <c r="I14" s="47"/>
      <c r="J14" s="48" t="str">
        <f t="shared" ref="J14" si="3">IF(I14="","","mL")</f>
        <v/>
      </c>
      <c r="K14" s="42"/>
      <c r="L14" s="33"/>
      <c r="M14" s="43"/>
      <c r="N14" s="33"/>
      <c r="P14" s="33"/>
      <c r="Q14" s="86"/>
      <c r="R14" s="87"/>
      <c r="S14" s="92"/>
      <c r="T14" s="93"/>
      <c r="U14" s="92"/>
      <c r="V14" s="93"/>
      <c r="X14" s="33"/>
    </row>
    <row r="15" spans="1:25" s="37" customFormat="1" ht="20" customHeight="1">
      <c r="A15" s="62"/>
      <c r="B15" s="59"/>
      <c r="C15" s="59"/>
      <c r="D15" s="59"/>
      <c r="E15" s="59"/>
      <c r="F15" s="59"/>
      <c r="G15" s="59"/>
      <c r="H15" s="59"/>
      <c r="I15" s="49"/>
      <c r="J15" s="50" t="str">
        <f t="shared" ref="J15" si="4">IF(I15="","","hr")</f>
        <v/>
      </c>
      <c r="K15" s="44" t="str">
        <f>IFERROR(I14/I15,"")</f>
        <v/>
      </c>
      <c r="L15" s="45" t="str">
        <f>IF(K15="","","mL/hr")</f>
        <v/>
      </c>
      <c r="M15" s="43"/>
      <c r="N15" s="38"/>
      <c r="O15" s="41"/>
      <c r="P15" s="38"/>
      <c r="Q15" s="86"/>
      <c r="R15" s="87"/>
      <c r="S15" s="92"/>
      <c r="T15" s="93"/>
      <c r="U15" s="92"/>
      <c r="V15" s="93"/>
      <c r="W15" s="41"/>
      <c r="X15" s="38"/>
    </row>
    <row r="16" spans="1:25" s="37" customFormat="1" ht="19" customHeight="1">
      <c r="A16" s="61" t="s">
        <v>12</v>
      </c>
      <c r="B16" s="78" t="s">
        <v>26</v>
      </c>
      <c r="C16" s="78"/>
      <c r="D16" s="78"/>
      <c r="E16" s="78"/>
      <c r="F16" s="78"/>
      <c r="G16" s="78"/>
      <c r="H16" s="78"/>
      <c r="I16" s="47">
        <v>100</v>
      </c>
      <c r="J16" s="48" t="str">
        <f>IF(I16="","","mL")</f>
        <v>mL</v>
      </c>
      <c r="K16" s="56"/>
      <c r="L16" s="57"/>
      <c r="N16" s="57"/>
      <c r="P16" s="57"/>
      <c r="Q16" s="86"/>
      <c r="R16" s="87"/>
      <c r="S16" s="92"/>
      <c r="T16" s="93"/>
      <c r="U16" s="92"/>
      <c r="V16" s="93"/>
      <c r="X16" s="57"/>
    </row>
    <row r="17" spans="1:24" s="37" customFormat="1" ht="20" customHeight="1">
      <c r="A17" s="62"/>
      <c r="B17" s="80" t="s">
        <v>28</v>
      </c>
      <c r="C17" s="80"/>
      <c r="D17" s="80"/>
      <c r="E17" s="80"/>
      <c r="F17" s="80"/>
      <c r="G17" s="80"/>
      <c r="H17" s="80"/>
      <c r="I17" s="49"/>
      <c r="J17" s="50" t="str">
        <f>IF(I17="","","hr")</f>
        <v/>
      </c>
      <c r="K17" s="44" t="str">
        <f>IFERROR(I16/I17,"")</f>
        <v/>
      </c>
      <c r="L17" s="45" t="str">
        <f>IF(K17="","","mL/hr")</f>
        <v/>
      </c>
      <c r="M17" s="41"/>
      <c r="N17" s="58"/>
      <c r="O17" s="41"/>
      <c r="P17" s="58"/>
      <c r="Q17" s="86"/>
      <c r="R17" s="87"/>
      <c r="S17" s="92"/>
      <c r="T17" s="93"/>
      <c r="U17" s="92"/>
      <c r="V17" s="93"/>
      <c r="W17" s="41"/>
      <c r="X17" s="58"/>
    </row>
    <row r="18" spans="1:24" s="37" customFormat="1" ht="20" customHeight="1">
      <c r="A18" s="61" t="s">
        <v>13</v>
      </c>
      <c r="B18" s="60" t="s">
        <v>24</v>
      </c>
      <c r="C18" s="60"/>
      <c r="D18" s="60"/>
      <c r="E18" s="60"/>
      <c r="F18" s="60"/>
      <c r="G18" s="60"/>
      <c r="H18" s="60"/>
      <c r="I18" s="47">
        <v>102</v>
      </c>
      <c r="J18" s="48" t="str">
        <f>IF(I18="","","mL")</f>
        <v>mL</v>
      </c>
      <c r="K18" s="34"/>
      <c r="L18" s="35"/>
      <c r="N18" s="57"/>
      <c r="P18" s="57"/>
      <c r="Q18" s="86"/>
      <c r="R18" s="87"/>
      <c r="S18" s="92"/>
      <c r="T18" s="93"/>
      <c r="U18" s="92"/>
      <c r="V18" s="93"/>
      <c r="X18" s="57"/>
    </row>
    <row r="19" spans="1:24" s="37" customFormat="1" ht="20" customHeight="1">
      <c r="A19" s="62"/>
      <c r="B19" s="59" t="s">
        <v>22</v>
      </c>
      <c r="C19" s="59"/>
      <c r="D19" s="59"/>
      <c r="E19" s="59"/>
      <c r="F19" s="59"/>
      <c r="G19" s="59"/>
      <c r="H19" s="59"/>
      <c r="I19" s="49">
        <v>0.25</v>
      </c>
      <c r="J19" s="50" t="str">
        <f>IF(I19="","","hr")</f>
        <v>hr</v>
      </c>
      <c r="K19" s="39">
        <f>IFERROR(I18/I19,"")</f>
        <v>408</v>
      </c>
      <c r="L19" s="40" t="str">
        <f>IF(K19="","","mL/hr")</f>
        <v>mL/hr</v>
      </c>
      <c r="M19" s="41"/>
      <c r="N19" s="58"/>
      <c r="O19" s="41"/>
      <c r="P19" s="58"/>
      <c r="Q19" s="86"/>
      <c r="R19" s="87"/>
      <c r="S19" s="92"/>
      <c r="T19" s="93"/>
      <c r="U19" s="92"/>
      <c r="V19" s="93"/>
      <c r="W19" s="41"/>
      <c r="X19" s="58"/>
    </row>
    <row r="20" spans="1:24" s="37" customFormat="1" ht="20" customHeight="1">
      <c r="A20" s="61" t="s">
        <v>80</v>
      </c>
      <c r="B20" s="60" t="s">
        <v>82</v>
      </c>
      <c r="C20" s="60"/>
      <c r="D20" s="60"/>
      <c r="E20" s="60"/>
      <c r="F20" s="60"/>
      <c r="G20" s="60"/>
      <c r="H20" s="60"/>
      <c r="I20" s="47">
        <v>250</v>
      </c>
      <c r="J20" s="48" t="str">
        <f>IF(I20="","","mL")</f>
        <v>mL</v>
      </c>
      <c r="K20" s="42"/>
      <c r="L20" s="33"/>
      <c r="M20" s="36"/>
      <c r="N20" s="35"/>
      <c r="P20" s="33"/>
      <c r="Q20" s="86"/>
      <c r="R20" s="87"/>
      <c r="S20" s="92"/>
      <c r="T20" s="93"/>
      <c r="U20" s="92"/>
      <c r="V20" s="93"/>
      <c r="X20" s="33"/>
    </row>
    <row r="21" spans="1:24" s="37" customFormat="1" ht="20" customHeight="1">
      <c r="A21" s="62"/>
      <c r="B21" s="59" t="s">
        <v>23</v>
      </c>
      <c r="C21" s="59"/>
      <c r="D21" s="59"/>
      <c r="E21" s="59"/>
      <c r="F21" s="59"/>
      <c r="G21" s="59"/>
      <c r="H21" s="59"/>
      <c r="I21" s="49">
        <v>1.5</v>
      </c>
      <c r="J21" s="50" t="str">
        <f>IF(I21="","","hr")</f>
        <v>hr</v>
      </c>
      <c r="K21" s="44">
        <f>IFERROR(I20/I21,"")</f>
        <v>166.66666666666666</v>
      </c>
      <c r="L21" s="45" t="str">
        <f>IF(K21="","","mL/hr")</f>
        <v>mL/hr</v>
      </c>
      <c r="M21" s="41"/>
      <c r="N21" s="38"/>
      <c r="O21" s="41"/>
      <c r="P21" s="38"/>
      <c r="Q21" s="86"/>
      <c r="R21" s="87"/>
      <c r="S21" s="92"/>
      <c r="T21" s="93"/>
      <c r="U21" s="92"/>
      <c r="V21" s="93"/>
      <c r="W21" s="41"/>
      <c r="X21" s="38"/>
    </row>
    <row r="22" spans="1:24" s="37" customFormat="1" ht="20" customHeight="1">
      <c r="A22" s="61" t="s">
        <v>88</v>
      </c>
      <c r="B22" s="60" t="s">
        <v>25</v>
      </c>
      <c r="C22" s="60"/>
      <c r="D22" s="60"/>
      <c r="E22" s="60"/>
      <c r="F22" s="60"/>
      <c r="G22" s="60"/>
      <c r="H22" s="60"/>
      <c r="I22" s="47">
        <v>50</v>
      </c>
      <c r="J22" s="48" t="str">
        <f>IF(I22="","","mL")</f>
        <v>mL</v>
      </c>
      <c r="K22" s="34"/>
      <c r="L22" s="35"/>
      <c r="M22" s="36"/>
      <c r="N22" s="33"/>
      <c r="P22" s="33"/>
      <c r="Q22" s="86"/>
      <c r="R22" s="87"/>
      <c r="S22" s="92"/>
      <c r="T22" s="93"/>
      <c r="U22" s="92"/>
      <c r="V22" s="93"/>
      <c r="X22" s="33"/>
    </row>
    <row r="23" spans="1:24" s="37" customFormat="1" ht="20" customHeight="1">
      <c r="A23" s="62"/>
      <c r="B23" s="59" t="s">
        <v>87</v>
      </c>
      <c r="C23" s="59"/>
      <c r="D23" s="59"/>
      <c r="E23" s="59"/>
      <c r="F23" s="59"/>
      <c r="G23" s="59"/>
      <c r="H23" s="59"/>
      <c r="I23" s="49">
        <v>0.1</v>
      </c>
      <c r="J23" s="50" t="str">
        <f>IF(I23="","","hr")</f>
        <v>hr</v>
      </c>
      <c r="K23" s="39">
        <f>IFERROR(I22/I23,"")</f>
        <v>500</v>
      </c>
      <c r="L23" s="40" t="str">
        <f>IF(K23="","","mL/hr")</f>
        <v>mL/hr</v>
      </c>
      <c r="M23" s="41"/>
      <c r="N23" s="38"/>
      <c r="O23" s="41"/>
      <c r="P23" s="38"/>
      <c r="Q23" s="86"/>
      <c r="R23" s="87"/>
      <c r="S23" s="92"/>
      <c r="T23" s="93"/>
      <c r="U23" s="92"/>
      <c r="V23" s="93"/>
      <c r="W23" s="41"/>
      <c r="X23" s="38"/>
    </row>
    <row r="24" spans="1:24" s="37" customFormat="1" ht="20" customHeight="1">
      <c r="A24" s="61" t="s">
        <v>88</v>
      </c>
      <c r="B24" s="60" t="s">
        <v>86</v>
      </c>
      <c r="C24" s="60"/>
      <c r="D24" s="60"/>
      <c r="E24" s="60"/>
      <c r="F24" s="60"/>
      <c r="G24" s="60"/>
      <c r="H24" s="60"/>
      <c r="I24" s="47">
        <v>50</v>
      </c>
      <c r="J24" s="48" t="str">
        <f>IF(I24="","","mL")</f>
        <v>mL</v>
      </c>
      <c r="K24" s="42"/>
      <c r="L24" s="33"/>
      <c r="M24" s="36"/>
      <c r="N24" s="33"/>
      <c r="P24" s="33"/>
      <c r="Q24" s="86"/>
      <c r="R24" s="87"/>
      <c r="S24" s="92"/>
      <c r="T24" s="93"/>
      <c r="U24" s="92"/>
      <c r="V24" s="93"/>
      <c r="X24" s="33"/>
    </row>
    <row r="25" spans="1:24" s="37" customFormat="1" ht="20" customHeight="1">
      <c r="A25" s="62"/>
      <c r="B25" s="59" t="s">
        <v>87</v>
      </c>
      <c r="C25" s="59"/>
      <c r="D25" s="59"/>
      <c r="E25" s="59"/>
      <c r="F25" s="59"/>
      <c r="G25" s="59"/>
      <c r="H25" s="59"/>
      <c r="I25" s="49">
        <v>0.1</v>
      </c>
      <c r="J25" s="48" t="str">
        <f>IF(I25="","","hr")</f>
        <v>hr</v>
      </c>
      <c r="K25" s="44">
        <f>IFERROR(I24/I25,"")</f>
        <v>500</v>
      </c>
      <c r="L25" s="45" t="str">
        <f>IF(K25="","","mL/hr")</f>
        <v>mL/hr</v>
      </c>
      <c r="M25" s="41"/>
      <c r="N25" s="38"/>
      <c r="O25" s="41"/>
      <c r="P25" s="38"/>
      <c r="Q25" s="86"/>
      <c r="R25" s="87"/>
      <c r="S25" s="92"/>
      <c r="T25" s="93"/>
      <c r="U25" s="92"/>
      <c r="V25" s="93"/>
      <c r="W25" s="41"/>
      <c r="X25" s="38"/>
    </row>
    <row r="26" spans="1:24" s="37" customFormat="1" ht="20" customHeight="1">
      <c r="A26" s="61" t="s">
        <v>89</v>
      </c>
      <c r="B26" s="60" t="s">
        <v>27</v>
      </c>
      <c r="C26" s="60"/>
      <c r="D26" s="60"/>
      <c r="E26" s="60"/>
      <c r="F26" s="60"/>
      <c r="G26" s="60"/>
      <c r="H26" s="60"/>
      <c r="I26" s="47">
        <v>100</v>
      </c>
      <c r="J26" s="48" t="str">
        <f>IF(I26="","","mL")</f>
        <v>mL</v>
      </c>
      <c r="K26" s="42"/>
      <c r="L26" s="33"/>
      <c r="M26" s="36"/>
      <c r="N26" s="33"/>
      <c r="P26" s="33"/>
      <c r="Q26" s="86"/>
      <c r="R26" s="87"/>
      <c r="S26" s="92"/>
      <c r="T26" s="93"/>
      <c r="U26" s="92"/>
      <c r="V26" s="93"/>
      <c r="X26" s="33"/>
    </row>
    <row r="27" spans="1:24" s="37" customFormat="1" ht="20" customHeight="1">
      <c r="A27" s="62"/>
      <c r="B27" s="59" t="s">
        <v>29</v>
      </c>
      <c r="C27" s="59"/>
      <c r="D27" s="59"/>
      <c r="E27" s="59"/>
      <c r="F27" s="59"/>
      <c r="G27" s="59"/>
      <c r="H27" s="59"/>
      <c r="I27" s="49"/>
      <c r="J27" s="50" t="str">
        <f>IF(I27="","","hr")</f>
        <v/>
      </c>
      <c r="K27" s="44" t="str">
        <f>IFERROR(I26/I27,"")</f>
        <v/>
      </c>
      <c r="L27" s="45" t="str">
        <f>IF(K27="","","mL/hr")</f>
        <v/>
      </c>
      <c r="M27" s="43"/>
      <c r="N27" s="38"/>
      <c r="O27" s="41"/>
      <c r="P27" s="38"/>
      <c r="Q27" s="86"/>
      <c r="R27" s="87"/>
      <c r="S27" s="92"/>
      <c r="T27" s="93"/>
      <c r="U27" s="92"/>
      <c r="V27" s="93"/>
      <c r="W27" s="41"/>
      <c r="X27" s="38"/>
    </row>
    <row r="28" spans="1:24" s="37" customFormat="1" ht="19" customHeight="1">
      <c r="A28" s="61"/>
      <c r="B28" s="78"/>
      <c r="C28" s="78"/>
      <c r="D28" s="78"/>
      <c r="E28" s="78"/>
      <c r="F28" s="78"/>
      <c r="G28" s="78"/>
      <c r="H28" s="78"/>
      <c r="I28" s="47"/>
      <c r="J28" s="48" t="str">
        <f>IF(I28="","","mL")</f>
        <v/>
      </c>
      <c r="K28" s="42"/>
      <c r="L28" s="33"/>
      <c r="N28" s="33"/>
      <c r="P28" s="33"/>
      <c r="Q28" s="86"/>
      <c r="R28" s="87"/>
      <c r="S28" s="92"/>
      <c r="T28" s="93"/>
      <c r="U28" s="92"/>
      <c r="V28" s="93"/>
      <c r="X28" s="33"/>
    </row>
    <row r="29" spans="1:24" s="37" customFormat="1" ht="20" customHeight="1">
      <c r="A29" s="62"/>
      <c r="B29" s="80"/>
      <c r="C29" s="80"/>
      <c r="D29" s="80"/>
      <c r="E29" s="80"/>
      <c r="F29" s="80"/>
      <c r="G29" s="80"/>
      <c r="H29" s="81"/>
      <c r="I29" s="49"/>
      <c r="J29" s="50" t="str">
        <f>IF(I29="","","hr")</f>
        <v/>
      </c>
      <c r="K29" s="44" t="str">
        <f>IFERROR(I28/I29,"")</f>
        <v/>
      </c>
      <c r="L29" s="45" t="str">
        <f>IF(K29="","","mL/hr")</f>
        <v/>
      </c>
      <c r="M29" s="41"/>
      <c r="N29" s="38"/>
      <c r="O29" s="41"/>
      <c r="P29" s="38"/>
      <c r="Q29" s="86"/>
      <c r="R29" s="87"/>
      <c r="S29" s="92"/>
      <c r="T29" s="93"/>
      <c r="U29" s="92"/>
      <c r="V29" s="93"/>
      <c r="W29" s="41"/>
      <c r="X29" s="38"/>
    </row>
    <row r="30" spans="1:24" s="37" customFormat="1" ht="20" customHeight="1">
      <c r="A30" s="61"/>
      <c r="B30" s="60"/>
      <c r="C30" s="60"/>
      <c r="D30" s="60"/>
      <c r="E30" s="60"/>
      <c r="F30" s="60"/>
      <c r="G30" s="60"/>
      <c r="H30" s="60"/>
      <c r="I30" s="47"/>
      <c r="J30" s="48" t="str">
        <f>IF(I30="","","mL")</f>
        <v/>
      </c>
      <c r="K30" s="34"/>
      <c r="L30" s="35"/>
      <c r="N30" s="33"/>
      <c r="P30" s="33"/>
      <c r="Q30" s="86"/>
      <c r="R30" s="87"/>
      <c r="S30" s="92"/>
      <c r="T30" s="93"/>
      <c r="U30" s="92"/>
      <c r="V30" s="93"/>
      <c r="X30" s="33"/>
    </row>
    <row r="31" spans="1:24" s="37" customFormat="1" ht="20" customHeight="1">
      <c r="A31" s="62"/>
      <c r="B31" s="59"/>
      <c r="C31" s="59"/>
      <c r="D31" s="59"/>
      <c r="E31" s="59"/>
      <c r="F31" s="59"/>
      <c r="G31" s="59"/>
      <c r="H31" s="59"/>
      <c r="I31" s="49"/>
      <c r="J31" s="50" t="str">
        <f>IF(I31="","","hr")</f>
        <v/>
      </c>
      <c r="K31" s="39" t="str">
        <f>IFERROR(I30/I31,"")</f>
        <v/>
      </c>
      <c r="L31" s="40" t="str">
        <f>IF(K31="","","mL/hr")</f>
        <v/>
      </c>
      <c r="M31" s="41"/>
      <c r="N31" s="38"/>
      <c r="O31" s="41"/>
      <c r="P31" s="38"/>
      <c r="Q31" s="86"/>
      <c r="R31" s="87"/>
      <c r="S31" s="92"/>
      <c r="T31" s="93"/>
      <c r="U31" s="92"/>
      <c r="V31" s="93"/>
      <c r="W31" s="41"/>
      <c r="X31" s="38"/>
    </row>
    <row r="32" spans="1:24" s="37" customFormat="1" ht="20" customHeight="1">
      <c r="A32" s="61"/>
      <c r="B32" s="60"/>
      <c r="C32" s="60"/>
      <c r="D32" s="60"/>
      <c r="E32" s="60"/>
      <c r="F32" s="60"/>
      <c r="G32" s="60"/>
      <c r="H32" s="60"/>
      <c r="I32" s="47"/>
      <c r="J32" s="51" t="str">
        <f>IF(I32="","","mL")</f>
        <v/>
      </c>
      <c r="K32" s="34"/>
      <c r="L32" s="35"/>
      <c r="M32" s="36"/>
      <c r="N32" s="33"/>
      <c r="P32" s="33"/>
      <c r="Q32" s="86"/>
      <c r="R32" s="87"/>
      <c r="S32" s="92"/>
      <c r="T32" s="93"/>
      <c r="U32" s="92"/>
      <c r="V32" s="93"/>
      <c r="X32" s="33"/>
    </row>
    <row r="33" spans="1:25" s="37" customFormat="1" ht="20" customHeight="1">
      <c r="A33" s="62"/>
      <c r="B33" s="59"/>
      <c r="C33" s="59"/>
      <c r="D33" s="59"/>
      <c r="E33" s="59"/>
      <c r="F33" s="59"/>
      <c r="G33" s="59"/>
      <c r="H33" s="59"/>
      <c r="I33" s="49"/>
      <c r="J33" s="50" t="str">
        <f>IF(I33="","","hr")</f>
        <v/>
      </c>
      <c r="K33" s="39" t="str">
        <f>IFERROR(I32/I33,"")</f>
        <v/>
      </c>
      <c r="L33" s="40" t="str">
        <f>IF(K33="","","mL/hr")</f>
        <v/>
      </c>
      <c r="M33" s="41"/>
      <c r="N33" s="38"/>
      <c r="O33" s="41"/>
      <c r="P33" s="38"/>
      <c r="Q33" s="86"/>
      <c r="R33" s="87"/>
      <c r="S33" s="92"/>
      <c r="T33" s="93"/>
      <c r="U33" s="92"/>
      <c r="V33" s="93"/>
      <c r="W33" s="41"/>
      <c r="X33" s="38"/>
    </row>
    <row r="34" spans="1:25" s="37" customFormat="1" ht="20" customHeight="1">
      <c r="A34" s="61"/>
      <c r="B34" s="60"/>
      <c r="C34" s="60"/>
      <c r="D34" s="60"/>
      <c r="E34" s="60"/>
      <c r="F34" s="60"/>
      <c r="G34" s="60"/>
      <c r="H34" s="60"/>
      <c r="I34" s="47"/>
      <c r="J34" s="48" t="str">
        <f>IF(I34="","","mL")</f>
        <v/>
      </c>
      <c r="K34" s="34"/>
      <c r="L34" s="35"/>
      <c r="M34" s="36"/>
      <c r="N34" s="33"/>
      <c r="P34" s="33"/>
      <c r="Q34" s="86"/>
      <c r="R34" s="87"/>
      <c r="S34" s="92"/>
      <c r="T34" s="93"/>
      <c r="U34" s="92"/>
      <c r="V34" s="93"/>
      <c r="X34" s="33"/>
    </row>
    <row r="35" spans="1:25" s="37" customFormat="1" ht="20" customHeight="1">
      <c r="A35" s="62"/>
      <c r="B35" s="59"/>
      <c r="C35" s="59"/>
      <c r="D35" s="59"/>
      <c r="E35" s="59"/>
      <c r="F35" s="59"/>
      <c r="G35" s="59"/>
      <c r="H35" s="59"/>
      <c r="I35" s="49"/>
      <c r="J35" s="50" t="str">
        <f>IF(I35="","","hr")</f>
        <v/>
      </c>
      <c r="K35" s="39" t="str">
        <f>IFERROR(I34/I35,"")</f>
        <v/>
      </c>
      <c r="L35" s="40" t="str">
        <f>IF(K35="","","mL/hr")</f>
        <v/>
      </c>
      <c r="M35" s="41"/>
      <c r="N35" s="38"/>
      <c r="O35" s="41"/>
      <c r="P35" s="38"/>
      <c r="Q35" s="86"/>
      <c r="R35" s="87"/>
      <c r="S35" s="92"/>
      <c r="T35" s="93"/>
      <c r="U35" s="92"/>
      <c r="V35" s="93"/>
      <c r="W35" s="41"/>
      <c r="X35" s="38"/>
    </row>
    <row r="36" spans="1:25" s="37" customFormat="1" ht="20" customHeight="1">
      <c r="A36" s="61"/>
      <c r="B36" s="60"/>
      <c r="C36" s="60"/>
      <c r="D36" s="60"/>
      <c r="E36" s="60"/>
      <c r="F36" s="60"/>
      <c r="G36" s="60"/>
      <c r="H36" s="60"/>
      <c r="I36" s="47"/>
      <c r="J36" s="48" t="str">
        <f t="shared" ref="J36" si="5">IF(I36="","","mL")</f>
        <v/>
      </c>
      <c r="K36" s="42"/>
      <c r="L36" s="33"/>
      <c r="M36" s="43"/>
      <c r="N36" s="33"/>
      <c r="P36" s="33"/>
      <c r="Q36" s="86"/>
      <c r="R36" s="87"/>
      <c r="S36" s="92"/>
      <c r="T36" s="93"/>
      <c r="U36" s="92"/>
      <c r="V36" s="93"/>
      <c r="X36" s="33"/>
    </row>
    <row r="37" spans="1:25" s="37" customFormat="1" ht="20" customHeight="1">
      <c r="A37" s="62"/>
      <c r="B37" s="59"/>
      <c r="C37" s="59"/>
      <c r="D37" s="59"/>
      <c r="E37" s="59"/>
      <c r="F37" s="59"/>
      <c r="G37" s="59"/>
      <c r="H37" s="59"/>
      <c r="I37" s="49"/>
      <c r="J37" s="50" t="str">
        <f t="shared" ref="J37" si="6">IF(I37="","","hr")</f>
        <v/>
      </c>
      <c r="K37" s="44" t="str">
        <f>IFERROR(I36/I37,"")</f>
        <v/>
      </c>
      <c r="L37" s="45" t="str">
        <f>IF(K37="","","mL/hr")</f>
        <v/>
      </c>
      <c r="M37" s="43"/>
      <c r="N37" s="38"/>
      <c r="O37" s="41"/>
      <c r="P37" s="38"/>
      <c r="Q37" s="88"/>
      <c r="R37" s="89"/>
      <c r="S37" s="94"/>
      <c r="T37" s="95"/>
      <c r="U37" s="94"/>
      <c r="V37" s="95"/>
      <c r="W37" s="41"/>
      <c r="X37" s="38"/>
    </row>
    <row r="38" spans="1:25">
      <c r="A38" s="23" t="s">
        <v>33</v>
      </c>
      <c r="B38" s="23"/>
      <c r="C38" s="25"/>
      <c r="D38" s="25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B39" s="22" t="s">
        <v>35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5">
      <c r="B42" s="22" t="s">
        <v>83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6" t="s">
        <v>36</v>
      </c>
    </row>
  </sheetData>
  <sheetProtection algorithmName="SHA-512" hashValue="v5hhN3PL0+v2/2m2r/NR4AQoi3+6QIDpwtW5nTDHf3JENZhWl7s8GwCf2HcotURGQ6AIDqC9GAwxAOo5h/ty4w==" saltValue="t+2DnfjHTNM22yeCgg4RVg==" spinCount="100000" sheet="1" objects="1" scenarios="1" selectLockedCells="1"/>
  <mergeCells count="95">
    <mergeCell ref="A16:A17"/>
    <mergeCell ref="B16:H16"/>
    <mergeCell ref="B17:H17"/>
    <mergeCell ref="O12:P12"/>
    <mergeCell ref="O13:P13"/>
    <mergeCell ref="A2:E2"/>
    <mergeCell ref="A18:A19"/>
    <mergeCell ref="B18:H18"/>
    <mergeCell ref="B19:H19"/>
    <mergeCell ref="A34:A35"/>
    <mergeCell ref="B34:H34"/>
    <mergeCell ref="B35:H35"/>
    <mergeCell ref="B29:H29"/>
    <mergeCell ref="B26:H26"/>
    <mergeCell ref="B27:H27"/>
    <mergeCell ref="B30:H30"/>
    <mergeCell ref="B31:H31"/>
    <mergeCell ref="B20:H20"/>
    <mergeCell ref="B21:H21"/>
    <mergeCell ref="B22:H22"/>
    <mergeCell ref="B24:H24"/>
    <mergeCell ref="A36:A37"/>
    <mergeCell ref="B36:H36"/>
    <mergeCell ref="B37:H37"/>
    <mergeCell ref="A12:A13"/>
    <mergeCell ref="B12:H12"/>
    <mergeCell ref="B13:H13"/>
    <mergeCell ref="A14:A15"/>
    <mergeCell ref="B14:H14"/>
    <mergeCell ref="B15:H15"/>
    <mergeCell ref="A20:A21"/>
    <mergeCell ref="A30:A31"/>
    <mergeCell ref="A32:A33"/>
    <mergeCell ref="A24:A25"/>
    <mergeCell ref="A28:A29"/>
    <mergeCell ref="A26:A27"/>
    <mergeCell ref="B28:H28"/>
    <mergeCell ref="U2:V2"/>
    <mergeCell ref="X2:Y2"/>
    <mergeCell ref="K3:P3"/>
    <mergeCell ref="Q3:R3"/>
    <mergeCell ref="S3:T3"/>
    <mergeCell ref="U3:V3"/>
    <mergeCell ref="X3:Y3"/>
    <mergeCell ref="X4:Y4"/>
    <mergeCell ref="A5:C5"/>
    <mergeCell ref="D5:F5"/>
    <mergeCell ref="K5:P5"/>
    <mergeCell ref="Q5:R5"/>
    <mergeCell ref="S5:T5"/>
    <mergeCell ref="U5:V5"/>
    <mergeCell ref="X5:Y5"/>
    <mergeCell ref="A4:C4"/>
    <mergeCell ref="D4:F4"/>
    <mergeCell ref="K4:P4"/>
    <mergeCell ref="Q4:R4"/>
    <mergeCell ref="S4:T4"/>
    <mergeCell ref="U4:V4"/>
    <mergeCell ref="X6:Y6"/>
    <mergeCell ref="A7:C7"/>
    <mergeCell ref="D7:F7"/>
    <mergeCell ref="K7:P7"/>
    <mergeCell ref="Q7:R7"/>
    <mergeCell ref="S7:T7"/>
    <mergeCell ref="U7:V7"/>
    <mergeCell ref="X7:Y7"/>
    <mergeCell ref="A6:C6"/>
    <mergeCell ref="D6:F6"/>
    <mergeCell ref="K6:P6"/>
    <mergeCell ref="Q6:R6"/>
    <mergeCell ref="S6:T6"/>
    <mergeCell ref="U6:V6"/>
    <mergeCell ref="I10:J10"/>
    <mergeCell ref="I11:J11"/>
    <mergeCell ref="K11:L11"/>
    <mergeCell ref="S11:T11"/>
    <mergeCell ref="W11:X11"/>
    <mergeCell ref="M11:N11"/>
    <mergeCell ref="O11:P11"/>
    <mergeCell ref="Q11:R37"/>
    <mergeCell ref="U11:V11"/>
    <mergeCell ref="S12:T37"/>
    <mergeCell ref="U12:V37"/>
    <mergeCell ref="X8:Y8"/>
    <mergeCell ref="A8:C8"/>
    <mergeCell ref="D8:F8"/>
    <mergeCell ref="K8:P8"/>
    <mergeCell ref="Q8:R8"/>
    <mergeCell ref="S8:T8"/>
    <mergeCell ref="U8:V8"/>
    <mergeCell ref="B25:H25"/>
    <mergeCell ref="B32:H32"/>
    <mergeCell ref="B33:H33"/>
    <mergeCell ref="B23:H23"/>
    <mergeCell ref="A22:A23"/>
  </mergeCells>
  <phoneticPr fontId="1"/>
  <conditionalFormatting sqref="D4:F5 D7:F8 C3 A3">
    <cfRule type="cellIs" dxfId="8" priority="5" operator="equal">
      <formula>""</formula>
    </cfRule>
  </conditionalFormatting>
  <conditionalFormatting sqref="F2">
    <cfRule type="cellIs" dxfId="7" priority="4" operator="equal">
      <formula>""</formula>
    </cfRule>
  </conditionalFormatting>
  <conditionalFormatting sqref="X3:X8">
    <cfRule type="expression" dxfId="6" priority="3">
      <formula>AND($K3&lt;&gt;"",$X3="")</formula>
    </cfRule>
  </conditionalFormatting>
  <conditionalFormatting sqref="U3:U8">
    <cfRule type="expression" dxfId="5" priority="1">
      <formula>$K3&lt;&gt;""</formula>
    </cfRule>
  </conditionalFormatting>
  <dataValidations count="6">
    <dataValidation type="custom" allowBlank="1" showInputMessage="1" showErrorMessage="1" sqref="X8" xr:uid="{CB75852E-DF9B-49A6-8E15-F98817E0A3BF}">
      <formula1>MROUND(#REF!,10)</formula1>
    </dataValidation>
    <dataValidation type="whole" allowBlank="1" showInputMessage="1" showErrorMessage="1" sqref="F2" xr:uid="{46C8F6A3-9AE6-4FAA-ADFE-59FD9F1F79CA}">
      <formula1>1</formula1>
      <formula2>100</formula2>
    </dataValidation>
    <dataValidation type="list" allowBlank="1" sqref="K3:P8" xr:uid="{7108DE8B-4441-49FE-BEEA-52C27D3F1BEB}">
      <formula1>"S-1,カペシタビン,フルオロウラシル(持続),セツキシマブ,パニツムマブ,パクリタキセル"</formula1>
    </dataValidation>
    <dataValidation type="custom" allowBlank="1" showInputMessage="1" showErrorMessage="1" sqref="X3:Y3" xr:uid="{71B494C6-C4A8-4977-8294-EF00FD039778}">
      <formula1>MOD(X3,10)=0</formula1>
    </dataValidation>
    <dataValidation type="custom" allowBlank="1" showInputMessage="1" showErrorMessage="1" sqref="X4:Y4" xr:uid="{3A7FEA60-5473-46B2-AC50-C9CD1FA6ECA2}">
      <formula1>MOD(X4,25)=0</formula1>
    </dataValidation>
    <dataValidation type="custom" allowBlank="1" showInputMessage="1" showErrorMessage="1" sqref="X5:Y6" xr:uid="{303DEF25-0B83-413D-BA70-E7E9409D896F}">
      <formula1>MOD(X5,100)=0</formula1>
    </dataValidation>
  </dataValidations>
  <hyperlinks>
    <hyperlink ref="W42" r:id="rId1" xr:uid="{904B8C3A-9B7B-47FA-B0C8-0EC3D2814BD3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&amp;C&amp;10&amp;P / &amp;N ページ　©byouyaku.net 2020-
(本文書の御使用は貴施設の責任となります。了承可能でしたら御使用下さい。)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2A5-842E-488E-AEAE-0F8A84737768}">
  <dimension ref="A1:AC44"/>
  <sheetViews>
    <sheetView view="pageLayout" topLeftCell="A37" zoomScale="90" zoomScaleNormal="90" zoomScalePageLayoutView="90" workbookViewId="0">
      <selection activeCell="D43" sqref="D43"/>
    </sheetView>
  </sheetViews>
  <sheetFormatPr defaultRowHeight="18"/>
  <cols>
    <col min="1" max="20" width="3.5" style="5" customWidth="1"/>
    <col min="21" max="21" width="2.58203125" style="5" customWidth="1"/>
    <col min="22" max="22" width="1.83203125" style="9" customWidth="1"/>
    <col min="23" max="23" width="2.58203125" style="5" customWidth="1"/>
    <col min="24" max="25" width="1.83203125" style="9" customWidth="1"/>
    <col min="26" max="26" width="2.58203125" style="5" customWidth="1"/>
    <col min="27" max="27" width="1.83203125" style="9" customWidth="1"/>
    <col min="28" max="28" width="2.58203125" style="5" customWidth="1"/>
    <col min="29" max="29" width="1.83203125" style="9" customWidth="1"/>
    <col min="30" max="51" width="3.5" style="5" customWidth="1"/>
    <col min="52" max="16384" width="8.6640625" style="5"/>
  </cols>
  <sheetData>
    <row r="1" spans="1:29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1"/>
      <c r="K1" s="10" t="s">
        <v>41</v>
      </c>
      <c r="L1" s="10"/>
      <c r="M1" s="12"/>
      <c r="N1" s="12"/>
      <c r="O1" s="13"/>
      <c r="P1" s="13"/>
      <c r="Q1" s="13"/>
      <c r="R1" s="13"/>
      <c r="S1" s="13"/>
      <c r="T1" s="13"/>
      <c r="U1" s="13"/>
      <c r="V1" s="14"/>
      <c r="W1" s="15"/>
      <c r="X1" s="14"/>
      <c r="Y1" s="14"/>
      <c r="Z1" s="15"/>
      <c r="AA1" s="14"/>
      <c r="AB1" s="15"/>
      <c r="AC1" s="14"/>
    </row>
    <row r="2" spans="1:29">
      <c r="A2" s="107" t="str">
        <f>IF('1'!D7="","",'1'!D7)</f>
        <v/>
      </c>
      <c r="B2" s="107"/>
      <c r="C2" s="107"/>
      <c r="D2" s="108" t="str">
        <f>IF('1'!D8="","",'1'!D8)</f>
        <v/>
      </c>
      <c r="E2" s="108"/>
      <c r="F2" s="108"/>
      <c r="G2" s="108"/>
      <c r="H2" s="108"/>
      <c r="I2" s="6"/>
      <c r="J2" s="6"/>
      <c r="K2" s="6"/>
      <c r="L2" s="11"/>
      <c r="M2" s="101" t="s">
        <v>42</v>
      </c>
      <c r="N2" s="101"/>
      <c r="O2" s="101"/>
      <c r="P2" s="101"/>
      <c r="Q2" s="101"/>
      <c r="R2" s="101"/>
      <c r="S2" s="97" t="s">
        <v>43</v>
      </c>
      <c r="T2" s="97"/>
      <c r="U2" s="105" t="s">
        <v>44</v>
      </c>
      <c r="V2" s="105"/>
      <c r="W2" s="105"/>
      <c r="X2" s="105"/>
      <c r="Y2" s="105"/>
      <c r="Z2" s="105"/>
      <c r="AA2" s="105"/>
      <c r="AB2" s="105"/>
      <c r="AC2" s="105"/>
    </row>
    <row r="3" spans="1:29">
      <c r="A3" s="107"/>
      <c r="B3" s="107"/>
      <c r="C3" s="107"/>
      <c r="D3" s="108"/>
      <c r="E3" s="108"/>
      <c r="F3" s="108"/>
      <c r="G3" s="108"/>
      <c r="H3" s="108"/>
      <c r="I3" s="6" t="s">
        <v>46</v>
      </c>
      <c r="J3" s="6"/>
      <c r="K3" s="96" t="str">
        <f>IF(M3="","","治療薬1")</f>
        <v>治療薬1</v>
      </c>
      <c r="L3" s="96"/>
      <c r="M3" s="98" t="str">
        <f>IF('1'!K3="","",'1'!K3)</f>
        <v>イリノテカン</v>
      </c>
      <c r="N3" s="98"/>
      <c r="O3" s="98"/>
      <c r="P3" s="98"/>
      <c r="Q3" s="98"/>
      <c r="R3" s="98"/>
      <c r="S3" s="99" t="str">
        <f>IF('1'!X3&lt;&gt;"",'1'!X3,"")</f>
        <v/>
      </c>
      <c r="T3" s="99"/>
      <c r="U3" s="20"/>
      <c r="V3" s="17" t="str">
        <f t="shared" ref="V3:V8" si="0">IF($M3="","","月")</f>
        <v>月</v>
      </c>
      <c r="W3" s="20"/>
      <c r="X3" s="17" t="str">
        <f t="shared" ref="X3:X8" si="1">IF($M3="","","日")</f>
        <v>日</v>
      </c>
      <c r="Y3" s="17" t="str">
        <f t="shared" ref="Y3:Y8" si="2">IF(OR(M3="S-1",M3="カペシタビン",M3="フルオロウラシル(持続)"),"～","")</f>
        <v/>
      </c>
      <c r="Z3" s="20"/>
      <c r="AA3" s="17" t="str">
        <f t="shared" ref="AA3:AA8" si="3">IF(OR(M3="S-1",M3="カペシタビン",M3="フルオロウラシル(持続)"),"月","")</f>
        <v/>
      </c>
      <c r="AB3" s="20"/>
      <c r="AC3" s="17" t="str">
        <f t="shared" ref="AC3:AC8" si="4">IF(OR(M3="S-1",M3="カペシタビン",M3="フルオロウラシル(持続)"),"日","")</f>
        <v/>
      </c>
    </row>
    <row r="4" spans="1:29">
      <c r="A4" s="7" t="s">
        <v>47</v>
      </c>
      <c r="B4" s="16"/>
      <c r="C4" s="6"/>
      <c r="D4" s="100" t="str">
        <f>IF('1'!A2="","",'1'!A2)</f>
        <v>IFL</v>
      </c>
      <c r="E4" s="100"/>
      <c r="F4" s="100"/>
      <c r="G4" s="100"/>
      <c r="H4" s="100"/>
      <c r="I4" s="100"/>
      <c r="J4" s="6"/>
      <c r="K4" s="96" t="str">
        <f>IF(M4="","","治療薬2")</f>
        <v>治療薬2</v>
      </c>
      <c r="L4" s="96"/>
      <c r="M4" s="98" t="str">
        <f>IF('1'!K4="","",'1'!K4)</f>
        <v>レボホリナート</v>
      </c>
      <c r="N4" s="98"/>
      <c r="O4" s="98"/>
      <c r="P4" s="98"/>
      <c r="Q4" s="98"/>
      <c r="R4" s="98"/>
      <c r="S4" s="99" t="str">
        <f>IF('1'!X4&lt;&gt;"",'1'!X4,"")</f>
        <v/>
      </c>
      <c r="T4" s="99"/>
      <c r="U4" s="20"/>
      <c r="V4" s="17" t="str">
        <f t="shared" si="0"/>
        <v>月</v>
      </c>
      <c r="W4" s="20"/>
      <c r="X4" s="17" t="str">
        <f t="shared" si="1"/>
        <v>日</v>
      </c>
      <c r="Y4" s="17" t="str">
        <f t="shared" si="2"/>
        <v/>
      </c>
      <c r="Z4" s="20"/>
      <c r="AA4" s="17" t="str">
        <f t="shared" si="3"/>
        <v/>
      </c>
      <c r="AB4" s="20"/>
      <c r="AC4" s="17" t="str">
        <f t="shared" si="4"/>
        <v/>
      </c>
    </row>
    <row r="5" spans="1:29">
      <c r="A5" s="6"/>
      <c r="B5" s="6"/>
      <c r="C5" s="6"/>
      <c r="D5" s="6" t="s">
        <v>51</v>
      </c>
      <c r="E5" s="6"/>
      <c r="F5" s="52" t="str">
        <f>IF('1'!F2="","",'1'!F2)</f>
        <v/>
      </c>
      <c r="G5" s="6" t="s">
        <v>9</v>
      </c>
      <c r="H5" s="6"/>
      <c r="I5" s="6"/>
      <c r="J5" s="6"/>
      <c r="K5" s="96" t="str">
        <f>IF(M5="","","治療薬3")</f>
        <v>治療薬3</v>
      </c>
      <c r="L5" s="96"/>
      <c r="M5" s="98" t="str">
        <f>IF('1'!K5="","",'1'!K5)</f>
        <v>フルオロウラシル</v>
      </c>
      <c r="N5" s="98"/>
      <c r="O5" s="98"/>
      <c r="P5" s="98"/>
      <c r="Q5" s="98"/>
      <c r="R5" s="98"/>
      <c r="S5" s="99" t="str">
        <f>IF('1'!X5&lt;&gt;"",'1'!X5,"")</f>
        <v/>
      </c>
      <c r="T5" s="99"/>
      <c r="U5" s="20"/>
      <c r="V5" s="17" t="str">
        <f t="shared" si="0"/>
        <v>月</v>
      </c>
      <c r="W5" s="20"/>
      <c r="X5" s="17" t="str">
        <f t="shared" si="1"/>
        <v>日</v>
      </c>
      <c r="Y5" s="17" t="str">
        <f t="shared" si="2"/>
        <v/>
      </c>
      <c r="Z5" s="20"/>
      <c r="AA5" s="17" t="str">
        <f t="shared" si="3"/>
        <v/>
      </c>
      <c r="AB5" s="20"/>
      <c r="AC5" s="17" t="str">
        <f t="shared" si="4"/>
        <v/>
      </c>
    </row>
    <row r="6" spans="1:29">
      <c r="A6" s="109">
        <f ca="1">TODAY()</f>
        <v>44135</v>
      </c>
      <c r="B6" s="109"/>
      <c r="C6" s="109"/>
      <c r="D6" s="109"/>
      <c r="E6" s="109"/>
      <c r="F6" s="6" t="s">
        <v>50</v>
      </c>
      <c r="G6" s="6"/>
      <c r="H6" s="6"/>
      <c r="I6" s="6"/>
      <c r="J6" s="6"/>
      <c r="K6" s="96" t="str">
        <f>IF(M6="","","治療薬4")</f>
        <v/>
      </c>
      <c r="L6" s="96"/>
      <c r="M6" s="98" t="str">
        <f>IF('1'!K6="","",'1'!K6)</f>
        <v/>
      </c>
      <c r="N6" s="98"/>
      <c r="O6" s="98"/>
      <c r="P6" s="98"/>
      <c r="Q6" s="98"/>
      <c r="R6" s="98"/>
      <c r="S6" s="99" t="str">
        <f>IF('1'!X6&lt;&gt;"",'1'!X6,"")</f>
        <v/>
      </c>
      <c r="T6" s="99"/>
      <c r="U6" s="20"/>
      <c r="V6" s="17" t="str">
        <f t="shared" si="0"/>
        <v/>
      </c>
      <c r="W6" s="20"/>
      <c r="X6" s="17" t="str">
        <f t="shared" si="1"/>
        <v/>
      </c>
      <c r="Y6" s="17" t="str">
        <f t="shared" si="2"/>
        <v/>
      </c>
      <c r="Z6" s="20"/>
      <c r="AA6" s="17" t="str">
        <f t="shared" si="3"/>
        <v/>
      </c>
      <c r="AB6" s="20"/>
      <c r="AC6" s="17" t="str">
        <f t="shared" si="4"/>
        <v/>
      </c>
    </row>
    <row r="7" spans="1:29">
      <c r="A7" s="106" t="s">
        <v>48</v>
      </c>
      <c r="B7" s="106"/>
      <c r="C7" s="106"/>
      <c r="D7" s="106"/>
      <c r="E7" s="106"/>
      <c r="F7" s="106"/>
      <c r="G7" s="106"/>
      <c r="H7" s="106"/>
      <c r="I7" s="106"/>
      <c r="J7" s="6"/>
      <c r="K7" s="96" t="str">
        <f>IF(M7="","","治療薬5")</f>
        <v/>
      </c>
      <c r="L7" s="96"/>
      <c r="M7" s="98" t="str">
        <f>IF('1'!K7="","",'1'!K7)</f>
        <v/>
      </c>
      <c r="N7" s="98"/>
      <c r="O7" s="98"/>
      <c r="P7" s="98"/>
      <c r="Q7" s="98"/>
      <c r="R7" s="98"/>
      <c r="S7" s="99" t="str">
        <f>IF('1'!X7&lt;&gt;"",'1'!X7,"")</f>
        <v/>
      </c>
      <c r="T7" s="99"/>
      <c r="U7" s="20"/>
      <c r="V7" s="17" t="str">
        <f t="shared" si="0"/>
        <v/>
      </c>
      <c r="W7" s="20"/>
      <c r="X7" s="17" t="str">
        <f t="shared" si="1"/>
        <v/>
      </c>
      <c r="Y7" s="17" t="str">
        <f t="shared" si="2"/>
        <v/>
      </c>
      <c r="Z7" s="20"/>
      <c r="AA7" s="17" t="str">
        <f t="shared" si="3"/>
        <v/>
      </c>
      <c r="AB7" s="20"/>
      <c r="AC7" s="17" t="str">
        <f t="shared" si="4"/>
        <v/>
      </c>
    </row>
    <row r="8" spans="1:29">
      <c r="A8" s="106"/>
      <c r="B8" s="106"/>
      <c r="C8" s="106"/>
      <c r="D8" s="106"/>
      <c r="E8" s="106"/>
      <c r="F8" s="106"/>
      <c r="G8" s="106"/>
      <c r="H8" s="106"/>
      <c r="I8" s="106"/>
      <c r="J8" s="6"/>
      <c r="K8" s="96" t="str">
        <f>IF(M8="","","治療薬6")</f>
        <v/>
      </c>
      <c r="L8" s="96"/>
      <c r="M8" s="98" t="str">
        <f>IF('1'!K8="","",'1'!K8)</f>
        <v/>
      </c>
      <c r="N8" s="98"/>
      <c r="O8" s="98"/>
      <c r="P8" s="98"/>
      <c r="Q8" s="98"/>
      <c r="R8" s="98"/>
      <c r="S8" s="99" t="str">
        <f>IF('1'!X8&lt;&gt;"",'1'!X8,"")</f>
        <v/>
      </c>
      <c r="T8" s="99"/>
      <c r="U8" s="20"/>
      <c r="V8" s="17" t="str">
        <f t="shared" si="0"/>
        <v/>
      </c>
      <c r="W8" s="20"/>
      <c r="X8" s="17" t="str">
        <f t="shared" si="1"/>
        <v/>
      </c>
      <c r="Y8" s="17" t="str">
        <f t="shared" si="2"/>
        <v/>
      </c>
      <c r="Z8" s="20"/>
      <c r="AA8" s="17" t="str">
        <f t="shared" si="3"/>
        <v/>
      </c>
      <c r="AB8" s="20"/>
      <c r="AC8" s="17" t="str">
        <f t="shared" si="4"/>
        <v/>
      </c>
    </row>
    <row r="10" spans="1:29">
      <c r="A10" s="1" t="s">
        <v>45</v>
      </c>
      <c r="B10" s="1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  <c r="W10" s="4"/>
      <c r="X10" s="8"/>
      <c r="Y10" s="8"/>
      <c r="Z10" s="4"/>
      <c r="AA10" s="8"/>
      <c r="AB10" s="4"/>
      <c r="AC10" s="8"/>
    </row>
    <row r="11" spans="1:29">
      <c r="A11" s="18" t="s">
        <v>52</v>
      </c>
      <c r="E11" s="5" t="s">
        <v>59</v>
      </c>
    </row>
    <row r="12" spans="1:29">
      <c r="B12" s="102" t="s">
        <v>69</v>
      </c>
      <c r="C12" s="102"/>
      <c r="D12" s="102"/>
    </row>
    <row r="13" spans="1:29">
      <c r="B13" s="103" t="s">
        <v>49</v>
      </c>
      <c r="C13" s="103"/>
      <c r="D13" s="103"/>
      <c r="E13" s="5" t="s">
        <v>57</v>
      </c>
      <c r="G13" s="5" t="s">
        <v>60</v>
      </c>
    </row>
    <row r="14" spans="1:29">
      <c r="G14" s="5" t="s">
        <v>72</v>
      </c>
    </row>
    <row r="15" spans="1:29">
      <c r="A15" s="18" t="s">
        <v>53</v>
      </c>
      <c r="E15" s="5" t="s">
        <v>58</v>
      </c>
    </row>
    <row r="16" spans="1:29">
      <c r="B16" s="102" t="s">
        <v>70</v>
      </c>
      <c r="C16" s="102"/>
      <c r="D16" s="102"/>
    </row>
    <row r="17" spans="1:29">
      <c r="B17" s="103" t="s">
        <v>49</v>
      </c>
      <c r="C17" s="103"/>
      <c r="D17" s="103"/>
      <c r="E17" s="5" t="s">
        <v>57</v>
      </c>
      <c r="G17" s="5" t="s">
        <v>61</v>
      </c>
    </row>
    <row r="18" spans="1:29">
      <c r="G18" s="5" t="s">
        <v>62</v>
      </c>
    </row>
    <row r="19" spans="1:29">
      <c r="A19" s="18" t="s">
        <v>54</v>
      </c>
      <c r="E19" s="5" t="s">
        <v>63</v>
      </c>
    </row>
    <row r="20" spans="1:29">
      <c r="B20" s="102" t="s">
        <v>69</v>
      </c>
      <c r="C20" s="102"/>
      <c r="D20" s="102"/>
    </row>
    <row r="21" spans="1:29">
      <c r="B21" s="103" t="s">
        <v>49</v>
      </c>
      <c r="C21" s="103"/>
      <c r="D21" s="103"/>
      <c r="E21" s="5" t="s">
        <v>57</v>
      </c>
      <c r="G21" s="5" t="s">
        <v>64</v>
      </c>
    </row>
    <row r="22" spans="1:29">
      <c r="G22" s="5" t="s">
        <v>65</v>
      </c>
    </row>
    <row r="23" spans="1:29">
      <c r="A23" s="18" t="s">
        <v>55</v>
      </c>
      <c r="E23" s="5" t="s">
        <v>66</v>
      </c>
    </row>
    <row r="24" spans="1:29">
      <c r="B24" s="102" t="s">
        <v>70</v>
      </c>
      <c r="C24" s="102"/>
      <c r="D24" s="102"/>
    </row>
    <row r="25" spans="1:29">
      <c r="B25" s="103" t="s">
        <v>49</v>
      </c>
      <c r="C25" s="103"/>
      <c r="D25" s="103"/>
      <c r="E25" s="5" t="s">
        <v>57</v>
      </c>
      <c r="G25" s="5" t="s">
        <v>68</v>
      </c>
    </row>
    <row r="26" spans="1:29">
      <c r="G26" s="5" t="s">
        <v>67</v>
      </c>
    </row>
    <row r="27" spans="1:29">
      <c r="A27" s="18" t="s">
        <v>56</v>
      </c>
      <c r="E27" s="5" t="s">
        <v>73</v>
      </c>
    </row>
    <row r="28" spans="1:29">
      <c r="B28" s="102" t="s">
        <v>69</v>
      </c>
      <c r="C28" s="102"/>
      <c r="D28" s="102"/>
    </row>
    <row r="29" spans="1:29">
      <c r="B29" s="103" t="s">
        <v>49</v>
      </c>
      <c r="C29" s="103"/>
      <c r="D29" s="103"/>
      <c r="E29" s="5" t="s">
        <v>57</v>
      </c>
      <c r="G29" s="5" t="s">
        <v>71</v>
      </c>
    </row>
    <row r="30" spans="1:29">
      <c r="G30" s="5" t="s">
        <v>74</v>
      </c>
    </row>
    <row r="31" spans="1:29">
      <c r="A31" s="18" t="str">
        <f>IF(OR(COUNTIF('1'!K3:P8,"パニツムマブ"),COUNTIF('1'!K3:P8,"セツキシマブ")),"【皮膚障害】","")</f>
        <v/>
      </c>
      <c r="G31" s="5" t="str">
        <f>IF(A31="","","色素沈着・痒み・乾燥肌を起こします。")</f>
        <v/>
      </c>
    </row>
    <row r="32" spans="1:29">
      <c r="B32" s="102"/>
      <c r="C32" s="102"/>
      <c r="D32" s="102"/>
      <c r="S32" s="9"/>
      <c r="U32" s="9"/>
      <c r="Y32" s="5"/>
      <c r="Z32" s="9"/>
      <c r="AA32" s="5"/>
      <c r="AC32" s="5"/>
    </row>
    <row r="33" spans="1:29">
      <c r="B33" s="104" t="str">
        <f>IF(A31="","","無･軽度･中･重度")</f>
        <v/>
      </c>
      <c r="C33" s="104"/>
      <c r="D33" s="104"/>
      <c r="E33" s="5" t="str">
        <f>IF(A31="","","&lt;対策&gt;")</f>
        <v/>
      </c>
      <c r="G33" s="5" t="str">
        <f>IF(A31="","","予防薬として「保湿剤」「炎症止め」「かゆみ止め」等を使用します")</f>
        <v/>
      </c>
      <c r="S33" s="9"/>
      <c r="U33" s="9"/>
      <c r="Y33" s="5"/>
      <c r="Z33" s="9"/>
      <c r="AA33" s="5"/>
      <c r="AC33" s="5"/>
    </row>
    <row r="34" spans="1:29">
      <c r="A34" s="19"/>
      <c r="B34" s="19"/>
      <c r="C34" s="19"/>
      <c r="D34" s="19"/>
      <c r="E34" s="19"/>
      <c r="F34" s="19"/>
      <c r="G34" s="19" t="str">
        <f>IF(A31="","","また日焼け止めを自己購入･使用頂き、日光を避けましょう")</f>
        <v/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/>
      <c r="W34" s="19"/>
      <c r="X34" s="21"/>
      <c r="Y34" s="21"/>
      <c r="Z34" s="19"/>
      <c r="AA34" s="21"/>
      <c r="AB34" s="19"/>
      <c r="AC34" s="21"/>
    </row>
    <row r="35" spans="1:29">
      <c r="A35" s="19" t="str">
        <f>IF(OR(COUNTIF('1'!K3:P8,"パクリタキセル"),COUNTIF('1'!K3:P8,"０")),"【飲酒運転注意】治療薬「ﾊﾟｸﾘﾀｷｾﾙ」にｱﾙｺｰﾙ含有の為、ﾊﾟｸﾘﾀｷｾﾙ点滴日は車など機械類の操縦避けて。","")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/>
      <c r="W35" s="19"/>
      <c r="X35" s="21"/>
      <c r="Y35" s="21"/>
      <c r="Z35" s="19"/>
      <c r="AA35" s="21"/>
      <c r="AB35" s="19"/>
      <c r="AC35" s="21"/>
    </row>
    <row r="36" spans="1:2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/>
      <c r="W36" s="19"/>
      <c r="X36" s="21"/>
      <c r="Y36" s="21"/>
      <c r="Z36" s="19"/>
      <c r="AA36" s="21"/>
      <c r="AB36" s="19"/>
      <c r="AC36" s="21"/>
    </row>
    <row r="37" spans="1:29" s="6" customFormat="1" ht="20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2"/>
      <c r="X37" s="53"/>
      <c r="Y37" s="53"/>
      <c r="Z37" s="52"/>
      <c r="AA37" s="53"/>
      <c r="AB37" s="52"/>
      <c r="AC37" s="53"/>
    </row>
    <row r="38" spans="1:2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/>
      <c r="W38" s="19"/>
      <c r="X38" s="21"/>
      <c r="Y38" s="21"/>
      <c r="Z38" s="19"/>
      <c r="AA38" s="21"/>
      <c r="AB38" s="19"/>
      <c r="AC38" s="21"/>
    </row>
    <row r="39" spans="1:29">
      <c r="A39" s="1" t="s">
        <v>37</v>
      </c>
      <c r="B39" s="1"/>
      <c r="C39" s="2"/>
      <c r="D39" s="2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8"/>
      <c r="Y39" s="8"/>
      <c r="Z39" s="4"/>
      <c r="AA39" s="8"/>
      <c r="AB39" s="4"/>
      <c r="AC39" s="8"/>
    </row>
    <row r="40" spans="1:29">
      <c r="A40" s="19"/>
      <c r="B40" s="19" t="s">
        <v>75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19"/>
      <c r="X40" s="21"/>
      <c r="Y40" s="21"/>
      <c r="Z40" s="19"/>
      <c r="AA40" s="21"/>
      <c r="AB40" s="19"/>
      <c r="AC40" s="21"/>
    </row>
    <row r="41" spans="1:29">
      <c r="A41" s="19"/>
      <c r="B41" s="19" t="s">
        <v>38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/>
      <c r="W41" s="19"/>
      <c r="X41" s="21"/>
      <c r="Y41" s="21"/>
      <c r="Z41" s="19"/>
      <c r="AA41" s="21"/>
      <c r="AB41" s="19"/>
      <c r="AC41" s="21"/>
    </row>
    <row r="42" spans="1:29">
      <c r="A42" s="19"/>
      <c r="B42" s="19" t="s">
        <v>39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19"/>
      <c r="X42" s="21"/>
      <c r="Y42" s="21"/>
      <c r="Z42" s="19"/>
      <c r="AA42" s="21"/>
      <c r="AB42" s="19"/>
      <c r="AC42" s="21"/>
    </row>
    <row r="43" spans="1:29">
      <c r="A43" s="19"/>
      <c r="B43" s="19" t="s">
        <v>76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/>
      <c r="W43" s="19"/>
      <c r="X43" s="21"/>
      <c r="Y43" s="21"/>
      <c r="Z43" s="19"/>
      <c r="AA43" s="21"/>
      <c r="AB43" s="19"/>
      <c r="AC43" s="21"/>
    </row>
    <row r="44" spans="1:2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/>
      <c r="W44" s="19"/>
      <c r="X44" s="21"/>
      <c r="Y44" s="21"/>
      <c r="Z44" s="19"/>
      <c r="AA44" s="21"/>
      <c r="AB44" s="19"/>
      <c r="AC44" s="21"/>
    </row>
  </sheetData>
  <sheetProtection algorithmName="SHA-512" hashValue="CRCb4BKIolnhYYYsncdK511odpJESXRWMoOBQJbC3OU46HN9EpDlNB/QCXMFgreNIumitjgF8Lc+zAqW49pZew==" saltValue="kWdpccR64p26ijt0Wnn86A==" spinCount="100000" sheet="1" objects="1" scenarios="1" selectLockedCells="1"/>
  <mergeCells count="38">
    <mergeCell ref="B33:D33"/>
    <mergeCell ref="U2:AC2"/>
    <mergeCell ref="A7:I8"/>
    <mergeCell ref="B12:D12"/>
    <mergeCell ref="B13:D13"/>
    <mergeCell ref="B16:D16"/>
    <mergeCell ref="K5:L5"/>
    <mergeCell ref="K6:L6"/>
    <mergeCell ref="K7:L7"/>
    <mergeCell ref="K8:L8"/>
    <mergeCell ref="A2:C3"/>
    <mergeCell ref="D2:H3"/>
    <mergeCell ref="A6:E6"/>
    <mergeCell ref="B29:D29"/>
    <mergeCell ref="B32:D32"/>
    <mergeCell ref="B25:D25"/>
    <mergeCell ref="B28:D28"/>
    <mergeCell ref="B21:D21"/>
    <mergeCell ref="B24:D24"/>
    <mergeCell ref="B17:D17"/>
    <mergeCell ref="B20:D20"/>
    <mergeCell ref="S8:T8"/>
    <mergeCell ref="M8:R8"/>
    <mergeCell ref="M2:R2"/>
    <mergeCell ref="S6:T6"/>
    <mergeCell ref="M7:R7"/>
    <mergeCell ref="S7:T7"/>
    <mergeCell ref="M6:R6"/>
    <mergeCell ref="S4:T4"/>
    <mergeCell ref="M5:R5"/>
    <mergeCell ref="S5:T5"/>
    <mergeCell ref="M4:R4"/>
    <mergeCell ref="K4:L4"/>
    <mergeCell ref="S2:T2"/>
    <mergeCell ref="M3:R3"/>
    <mergeCell ref="S3:T3"/>
    <mergeCell ref="D4:I4"/>
    <mergeCell ref="K3:L3"/>
  </mergeCells>
  <phoneticPr fontId="1"/>
  <conditionalFormatting sqref="A2 D2">
    <cfRule type="cellIs" dxfId="4" priority="5" operator="equal">
      <formula>""</formula>
    </cfRule>
  </conditionalFormatting>
  <conditionalFormatting sqref="F5">
    <cfRule type="cellIs" dxfId="3" priority="4" operator="equal">
      <formula>""</formula>
    </cfRule>
  </conditionalFormatting>
  <conditionalFormatting sqref="S3:T8">
    <cfRule type="expression" dxfId="2" priority="3">
      <formula>AND(M3&lt;&gt;"",S3="")</formula>
    </cfRule>
  </conditionalFormatting>
  <conditionalFormatting sqref="U3 U4 U5 U6 U7 U8 W3 W4 W5 W6 W7 W8 Z3 Z4 Z5 Z6 Z7 Z8 AB3 AB4 AB5 AB6 AB7 AB8">
    <cfRule type="expression" dxfId="1" priority="2">
      <formula>AND(U3="",V3&lt;&gt;"")</formula>
    </cfRule>
  </conditionalFormatting>
  <conditionalFormatting sqref="B33:D33">
    <cfRule type="expression" dxfId="0" priority="1">
      <formula>$A$31&lt;&gt;""</formula>
    </cfRule>
  </conditionalFormatting>
  <dataValidations count="1">
    <dataValidation type="list" allowBlank="1" showInputMessage="1" showErrorMessage="1" sqref="B12:D12 B16:D16 B20:D20 B24:D24 B28:D28 B32:D32" xr:uid="{FFAF0EFD-0F17-4EB5-884B-D0E44217D084}">
      <formula1>"ほぼ無,少ない,中程度,ほぼ必発"</formula1>
    </dataValidation>
  </dataValidations>
  <pageMargins left="0.23622047244094491" right="0.23622047244094491" top="0.15748031496062992" bottom="0.15748031496062992" header="0.11811023622047245" footer="0.11811023622047245"/>
  <pageSetup paperSize="0" orientation="portrait" r:id="rId1"/>
  <headerFooter>
    <oddFooter>&amp;C&amp;P / &amp;N ページ　©byouyaku.net 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2020-03-15T21:10:09Z</dcterms:created>
  <dcterms:modified xsi:type="dcterms:W3CDTF">2020-10-31T02:11:49Z</dcterms:modified>
</cp:coreProperties>
</file>