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4CAC461A-01A5-4436-B9BE-23BFE8586146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4" l="1"/>
  <c r="I27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1" i="4"/>
  <c r="L31" i="4" s="1"/>
  <c r="K33" i="4"/>
  <c r="L33" i="4" s="1"/>
  <c r="K25" i="4"/>
  <c r="L25" i="4" s="1"/>
  <c r="K23" i="4"/>
  <c r="L23" i="4" s="1"/>
  <c r="K21" i="4"/>
  <c r="L21" i="4" s="1"/>
  <c r="K29" i="4"/>
  <c r="L29" i="4" s="1"/>
  <c r="K27" i="4"/>
  <c r="L27" i="4" s="1"/>
  <c r="J28" i="4"/>
  <c r="J29" i="4"/>
  <c r="J20" i="4"/>
  <c r="J21" i="4"/>
  <c r="J22" i="4"/>
  <c r="J23" i="4"/>
  <c r="J24" i="4"/>
  <c r="J25" i="4"/>
  <c r="J32" i="4"/>
  <c r="J33" i="4"/>
  <c r="J30" i="4"/>
  <c r="J31" i="4"/>
  <c r="J34" i="4"/>
  <c r="J36" i="4"/>
  <c r="J37" i="4"/>
  <c r="J27" i="4"/>
  <c r="J26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5" i="4"/>
  <c r="U3" i="4"/>
  <c r="U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<sst xmlns="http://schemas.openxmlformats.org/spreadsheetml/2006/main" count="121" uniqueCount="103">
  <si>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</si>
  <si>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</si>
  <si>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</si>
  <si>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</si>
  <si>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</si>
  <si>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</si>
  <si>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</si>
  <si>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</si>
  <si>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</si>
  <si>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</si>
  <si>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</si>
  <si>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</si>
  <si>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</si>
  <si>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</si>
  <si>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</si>
  <si>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</si>
  <si>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</si>
  <si>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</si>
  <si>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</si>
  <si>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</si>
  <si>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</si>
  <si>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</si>
  <si>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</si>
  <si>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</si>
  <si>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</si>
  <si>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</si>
  <si>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</si>
  <si>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</si>
  <si>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</si>
  <si>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</si>
  <si>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</si>
  <si>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</si>
  <si>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</si>
  <si>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</si>
  <si>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</si>
  <si>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</si>
  <si>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</si>
  <si>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</si>
  <si>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</si>
  <si>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</si>
  <si>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</si>
  <si>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</si>
  <si>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</si>
  <si>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</si>
  <si>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</si>
  <si>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</si>
  <si>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</si>
  <si>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</si>
  <si>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</si>
  <si>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</si>
  <si>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</si>
  <si>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</si>
  <si>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</si>
  <si>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</si>
  <si>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</si>
  <si>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</si>
  <si>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</si>
  <si>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</si>
  <si>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</si>
  <si>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</si>
  <si>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</si>
  <si>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</si>
  <si>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</si>
  <si>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</si>
  <si>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</si>
  <si>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</si>
  <si>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</si>
  <si>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</si>
  <si>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</si>
  <si>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</si>
  <si>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</si>
  <si>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</si>
  <si>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</si>
  <si>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</si>
  <si>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</si>
  <si>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</si>
  <si>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</si>
  <si>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</si>
  <si>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</si>
  <si>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</si>
  <si>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</si>
  <si>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</si>
  <si>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</si>
  <si>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⑧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</si>
  <si>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</si>
  <si>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</si>
  <si>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</si>
  <si>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</si>
  <si>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</si>
  <si>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</si>
  <si>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</si>
  <si>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フルオロウラシル</t>
    <phoneticPr fontId="1"/>
  </si>
  <si>
    <t>IFL+B-mab</t>
    <phoneticPr fontId="1"/>
  </si>
  <si>
    <t>㎎/Kg</t>
    <phoneticPr fontId="1"/>
  </si>
  <si>
    <t>ベバシズマブ</t>
    <phoneticPr fontId="1"/>
  </si>
  <si>
    <t>2・3</t>
    <phoneticPr fontId="1"/>
  </si>
  <si>
    <t>9・10</t>
    <phoneticPr fontId="1"/>
  </si>
  <si>
    <t>フルオロウラシル＿＿㎎+</t>
    <phoneticPr fontId="1"/>
  </si>
  <si>
    <t>5%ブドウ糖液50mL(全開)</t>
    <rPh sb="5" eb="6">
      <t>トウ</t>
    </rPh>
    <rPh sb="6" eb="7">
      <t>エキ</t>
    </rPh>
    <rPh sb="12" eb="14">
      <t>ゼンカイ</t>
    </rPh>
    <phoneticPr fontId="1"/>
  </si>
  <si>
    <t>④⑤</t>
    <phoneticPr fontId="1"/>
  </si>
  <si>
    <t>⑥</t>
    <phoneticPr fontId="1"/>
  </si>
  <si>
    <t>3・4
週目は
1・2
週目
と同</t>
    <rPh sb="4" eb="5">
      <t>シュウ</t>
    </rPh>
    <rPh sb="5" eb="6">
      <t>メ</t>
    </rPh>
    <rPh sb="13" eb="14">
      <t>シュウ</t>
    </rPh>
    <rPh sb="14" eb="15">
      <t>メ</t>
    </rPh>
    <rPh sb="17" eb="18">
      <t>オナ</t>
    </rPh>
    <phoneticPr fontId="1"/>
  </si>
  <si>
    <t>ベバシズマブは1・3・5週目、その他3剤は1・2・3・4週目と変則的。</t>
    <rPh sb="12" eb="13">
      <t>シュウ</t>
    </rPh>
    <rPh sb="13" eb="14">
      <t>メ</t>
    </rPh>
    <rPh sb="17" eb="18">
      <t>タ</t>
    </rPh>
    <rPh sb="19" eb="20">
      <t>ザイ</t>
    </rPh>
    <rPh sb="28" eb="29">
      <t>シュウ</t>
    </rPh>
    <rPh sb="29" eb="30">
      <t>メ</t>
    </rPh>
    <rPh sb="31" eb="34">
      <t>ヘンソクテキ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</si>
</sst>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25</xdr:row>
      <xdr:rowOff>69850</xdr:rowOff>
    </xdr:from>
    <xdr:to>
      <xdr:col>13</xdr:col>
      <xdr:colOff>114300</xdr:colOff>
      <xdr:row>26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27</xdr:row>
      <xdr:rowOff>95250</xdr:rowOff>
    </xdr:from>
    <xdr:to>
      <xdr:col>13</xdr:col>
      <xdr:colOff>127000</xdr:colOff>
      <xdr:row>28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24</xdr:col>
      <xdr:colOff>0</xdr:colOff>
      <xdr:row>10</xdr:row>
      <xdr:rowOff>63500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3016250" cy="333374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24</xdr:col>
      <xdr:colOff>20637</xdr:colOff>
      <xdr:row>8</xdr:row>
      <xdr:rowOff>34930</xdr:rowOff>
    </xdr:from>
    <xdr:to>
      <xdr:col>26</xdr:col>
      <xdr:colOff>87311</xdr:colOff>
      <xdr:row>10</xdr:row>
      <xdr:rowOff>150815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497637" y="1685930"/>
          <a:ext cx="606424" cy="576260"/>
          <a:chOff x="3898900" y="2262264"/>
          <a:chExt cx="2396467" cy="340373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64457" y="2262264"/>
            <a:ext cx="2330910" cy="340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00" b="1"/>
              <a:t>2</a:t>
            </a:r>
            <a:r>
              <a:rPr kumimoji="1" lang="ja-JP" altLang="en-US" sz="1000" b="1"/>
              <a:t>サイ</a:t>
            </a:r>
            <a:endParaRPr kumimoji="1" lang="en-US" altLang="ja-JP" sz="1000" b="1"/>
          </a:p>
          <a:p>
            <a:r>
              <a:rPr kumimoji="1" lang="ja-JP" altLang="en-US" sz="1000" b="1"/>
              <a:t>クル目</a:t>
            </a:r>
          </a:p>
        </xdr:txBody>
      </xdr:sp>
    </xdr:grpSp>
    <xdr:clientData/>
  </xdr:twoCellAnchor>
  <xdr:twoCellAnchor>
    <xdr:from>
      <xdr:col>24</xdr:col>
      <xdr:colOff>133350</xdr:colOff>
      <xdr:row>25</xdr:row>
      <xdr:rowOff>95250</xdr:rowOff>
    </xdr:from>
    <xdr:to>
      <xdr:col>25</xdr:col>
      <xdr:colOff>114300</xdr:colOff>
      <xdr:row>26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146050</xdr:colOff>
      <xdr:row>27</xdr:row>
      <xdr:rowOff>120650</xdr:rowOff>
    </xdr:from>
    <xdr:to>
      <xdr:col>25</xdr:col>
      <xdr:colOff>127000</xdr:colOff>
      <xdr:row>28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146050</xdr:colOff>
      <xdr:row>19</xdr:row>
      <xdr:rowOff>139700</xdr:rowOff>
    </xdr:from>
    <xdr:to>
      <xdr:col>25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139700</xdr:colOff>
      <xdr:row>21</xdr:row>
      <xdr:rowOff>127000</xdr:rowOff>
    </xdr:from>
    <xdr:to>
      <xdr:col>25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133350</xdr:colOff>
      <xdr:row>23</xdr:row>
      <xdr:rowOff>127000</xdr:rowOff>
    </xdr:from>
    <xdr:to>
      <xdr:col>25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25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146050</xdr:colOff>
      <xdr:row>17</xdr:row>
      <xdr:rowOff>120650</xdr:rowOff>
    </xdr:from>
    <xdr:to>
      <xdr:col>25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142881</xdr:colOff>
      <xdr:row>29</xdr:row>
      <xdr:rowOff>111126</xdr:rowOff>
    </xdr:from>
    <xdr:to>
      <xdr:col>13</xdr:col>
      <xdr:colOff>123831</xdr:colOff>
      <xdr:row>30</xdr:row>
      <xdr:rowOff>149226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6A6C3E7F-3868-4580-9081-9A6516D34CBB}"/>
            </a:ext>
          </a:extLst>
        </xdr:cNvPr>
        <xdr:cNvSpPr/>
      </xdr:nvSpPr>
      <xdr:spPr>
        <a:xfrm>
          <a:off x="3381381" y="7016751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150813</xdr:colOff>
      <xdr:row>29</xdr:row>
      <xdr:rowOff>87313</xdr:rowOff>
    </xdr:from>
    <xdr:to>
      <xdr:col>25</xdr:col>
      <xdr:colOff>131763</xdr:colOff>
      <xdr:row>30</xdr:row>
      <xdr:rowOff>125413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8FD0A35B-A1C4-40E3-85EA-EC4B1B5AFC0C}"/>
            </a:ext>
          </a:extLst>
        </xdr:cNvPr>
        <xdr:cNvSpPr/>
      </xdr:nvSpPr>
      <xdr:spPr>
        <a:xfrm>
          <a:off x="6627813" y="6992938"/>
          <a:ext cx="250825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19</xdr:row>
      <xdr:rowOff>114300</xdr:rowOff>
    </xdr:from>
    <xdr:to>
      <xdr:col>17</xdr:col>
      <xdr:colOff>127000</xdr:colOff>
      <xdr:row>20</xdr:row>
      <xdr:rowOff>152400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FA02720F-03C4-48FF-8599-0F2A921CDD08}"/>
            </a:ext>
          </a:extLst>
        </xdr:cNvPr>
        <xdr:cNvSpPr/>
      </xdr:nvSpPr>
      <xdr:spPr>
        <a:xfrm>
          <a:off x="3384550" y="44958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139700</xdr:colOff>
      <xdr:row>21</xdr:row>
      <xdr:rowOff>101600</xdr:rowOff>
    </xdr:from>
    <xdr:to>
      <xdr:col>17</xdr:col>
      <xdr:colOff>120650</xdr:colOff>
      <xdr:row>22</xdr:row>
      <xdr:rowOff>139700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8A8022A4-978F-41ED-B27B-B62768A01CF2}"/>
            </a:ext>
          </a:extLst>
        </xdr:cNvPr>
        <xdr:cNvSpPr/>
      </xdr:nvSpPr>
      <xdr:spPr>
        <a:xfrm>
          <a:off x="3378200" y="49911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23</xdr:row>
      <xdr:rowOff>101600</xdr:rowOff>
    </xdr:from>
    <xdr:to>
      <xdr:col>17</xdr:col>
      <xdr:colOff>114300</xdr:colOff>
      <xdr:row>24</xdr:row>
      <xdr:rowOff>139700</xdr:rowOff>
    </xdr:to>
    <xdr:sp macro="" textlink="">
      <xdr:nvSpPr>
        <xdr:cNvPr id="39" name="矢印: 下 38">
          <a:extLst>
            <a:ext uri="{FF2B5EF4-FFF2-40B4-BE49-F238E27FC236}">
              <a16:creationId xmlns:a16="http://schemas.microsoft.com/office/drawing/2014/main" id="{2EFDFF88-C0C2-4158-8654-2B3F0D0531B4}"/>
            </a:ext>
          </a:extLst>
        </xdr:cNvPr>
        <xdr:cNvSpPr/>
      </xdr:nvSpPr>
      <xdr:spPr>
        <a:xfrm>
          <a:off x="3371850" y="549910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15</xdr:row>
      <xdr:rowOff>69850</xdr:rowOff>
    </xdr:from>
    <xdr:to>
      <xdr:col>17</xdr:col>
      <xdr:colOff>114300</xdr:colOff>
      <xdr:row>16</xdr:row>
      <xdr:rowOff>120650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CF0BEE75-68C6-48C0-A04E-E9C577837855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17</xdr:row>
      <xdr:rowOff>95250</xdr:rowOff>
    </xdr:from>
    <xdr:to>
      <xdr:col>17</xdr:col>
      <xdr:colOff>127000</xdr:colOff>
      <xdr:row>18</xdr:row>
      <xdr:rowOff>133350</xdr:rowOff>
    </xdr:to>
    <xdr:sp macro="" textlink="">
      <xdr:nvSpPr>
        <xdr:cNvPr id="41" name="矢印: 下 40">
          <a:extLst>
            <a:ext uri="{FF2B5EF4-FFF2-40B4-BE49-F238E27FC236}">
              <a16:creationId xmlns:a16="http://schemas.microsoft.com/office/drawing/2014/main" id="{CD462E91-2F6A-42A5-AF26-736691D46D23}"/>
            </a:ext>
          </a:extLst>
        </xdr:cNvPr>
        <xdr:cNvSpPr/>
      </xdr:nvSpPr>
      <xdr:spPr>
        <a:xfrm>
          <a:off x="3384550" y="39687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142881</xdr:colOff>
      <xdr:row>29</xdr:row>
      <xdr:rowOff>111126</xdr:rowOff>
    </xdr:from>
    <xdr:to>
      <xdr:col>17</xdr:col>
      <xdr:colOff>123831</xdr:colOff>
      <xdr:row>30</xdr:row>
      <xdr:rowOff>149226</xdr:rowOff>
    </xdr:to>
    <xdr:sp macro="" textlink="">
      <xdr:nvSpPr>
        <xdr:cNvPr id="42" name="矢印: 下 41">
          <a:extLst>
            <a:ext uri="{FF2B5EF4-FFF2-40B4-BE49-F238E27FC236}">
              <a16:creationId xmlns:a16="http://schemas.microsoft.com/office/drawing/2014/main" id="{633BFE93-8B44-486F-B202-E3E5FD3B5881}"/>
            </a:ext>
          </a:extLst>
        </xdr:cNvPr>
        <xdr:cNvSpPr/>
      </xdr:nvSpPr>
      <xdr:spPr>
        <a:xfrm>
          <a:off x="4460881" y="7016751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131762</xdr:colOff>
      <xdr:row>27</xdr:row>
      <xdr:rowOff>125413</xdr:rowOff>
    </xdr:from>
    <xdr:to>
      <xdr:col>23</xdr:col>
      <xdr:colOff>112712</xdr:colOff>
      <xdr:row>28</xdr:row>
      <xdr:rowOff>163513</xdr:rowOff>
    </xdr:to>
    <xdr:sp macro="" textlink="">
      <xdr:nvSpPr>
        <xdr:cNvPr id="44" name="矢印: 下 43">
          <a:extLst>
            <a:ext uri="{FF2B5EF4-FFF2-40B4-BE49-F238E27FC236}">
              <a16:creationId xmlns:a16="http://schemas.microsoft.com/office/drawing/2014/main" id="{CD50D9C0-D651-4C20-AF21-AABC274BF31D}"/>
            </a:ext>
          </a:extLst>
        </xdr:cNvPr>
        <xdr:cNvSpPr/>
      </xdr:nvSpPr>
      <xdr:spPr>
        <a:xfrm>
          <a:off x="6069012" y="6523038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141287</xdr:colOff>
      <xdr:row>25</xdr:row>
      <xdr:rowOff>77788</xdr:rowOff>
    </xdr:from>
    <xdr:to>
      <xdr:col>23</xdr:col>
      <xdr:colOff>122237</xdr:colOff>
      <xdr:row>26</xdr:row>
      <xdr:rowOff>131763</xdr:rowOff>
    </xdr:to>
    <xdr:sp macro="" textlink="">
      <xdr:nvSpPr>
        <xdr:cNvPr id="45" name="矢印: 下 44">
          <a:extLst>
            <a:ext uri="{FF2B5EF4-FFF2-40B4-BE49-F238E27FC236}">
              <a16:creationId xmlns:a16="http://schemas.microsoft.com/office/drawing/2014/main" id="{A4989994-2509-4539-9E50-6DD5E3171AC3}"/>
            </a:ext>
          </a:extLst>
        </xdr:cNvPr>
        <xdr:cNvSpPr/>
      </xdr:nvSpPr>
      <xdr:spPr>
        <a:xfrm>
          <a:off x="6078537" y="5983288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69850</xdr:rowOff>
    </xdr:from>
    <xdr:to>
      <xdr:col>23</xdr:col>
      <xdr:colOff>114300</xdr:colOff>
      <xdr:row>16</xdr:row>
      <xdr:rowOff>120650</xdr:rowOff>
    </xdr:to>
    <xdr:sp macro="" textlink="">
      <xdr:nvSpPr>
        <xdr:cNvPr id="46" name="矢印: 下 45">
          <a:extLst>
            <a:ext uri="{FF2B5EF4-FFF2-40B4-BE49-F238E27FC236}">
              <a16:creationId xmlns:a16="http://schemas.microsoft.com/office/drawing/2014/main" id="{F6C0B863-AF71-41DE-9918-3A2FE54EB1A5}"/>
            </a:ext>
          </a:extLst>
        </xdr:cNvPr>
        <xdr:cNvSpPr/>
      </xdr:nvSpPr>
      <xdr:spPr>
        <a:xfrm>
          <a:off x="44513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142881</xdr:colOff>
      <xdr:row>29</xdr:row>
      <xdr:rowOff>111126</xdr:rowOff>
    </xdr:from>
    <xdr:to>
      <xdr:col>23</xdr:col>
      <xdr:colOff>123831</xdr:colOff>
      <xdr:row>30</xdr:row>
      <xdr:rowOff>149226</xdr:rowOff>
    </xdr:to>
    <xdr:sp macro="" textlink="">
      <xdr:nvSpPr>
        <xdr:cNvPr id="48" name="矢印: 下 47">
          <a:extLst>
            <a:ext uri="{FF2B5EF4-FFF2-40B4-BE49-F238E27FC236}">
              <a16:creationId xmlns:a16="http://schemas.microsoft.com/office/drawing/2014/main" id="{48B0C1F0-AF63-4413-ABBE-3E92C7DD8E98}"/>
            </a:ext>
          </a:extLst>
        </xdr:cNvPr>
        <xdr:cNvSpPr/>
      </xdr:nvSpPr>
      <xdr:spPr>
        <a:xfrm>
          <a:off x="4460881" y="7016751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35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81" t="s">
        <v>92</v>
      </c>
      <c r="B2" s="81"/>
      <c r="C2" s="81"/>
      <c r="D2" s="81"/>
      <c r="E2" s="81"/>
      <c r="F2" s="22"/>
      <c r="G2" s="28" t="s">
        <v>9</v>
      </c>
      <c r="J2" s="24"/>
      <c r="K2" s="28" t="s">
        <v>14</v>
      </c>
      <c r="Q2" s="28" t="s">
        <v>5</v>
      </c>
      <c r="U2" s="79" t="s">
        <v>15</v>
      </c>
      <c r="V2" s="79"/>
      <c r="X2" s="79" t="s">
        <v>16</v>
      </c>
      <c r="Y2" s="79"/>
    </row>
    <row r="3" spans="1:26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68" t="s">
        <v>88</v>
      </c>
      <c r="L3" s="68"/>
      <c r="M3" s="68"/>
      <c r="N3" s="68"/>
      <c r="O3" s="68"/>
      <c r="P3" s="68"/>
      <c r="Q3" s="78">
        <v>125</v>
      </c>
      <c r="R3" s="78"/>
      <c r="S3" s="68" t="s">
        <v>6</v>
      </c>
      <c r="T3" s="68"/>
      <c r="U3" s="107" t="str">
        <f t="shared" ref="U3:U8" si="0">IFERROR($D$6*Q3,"")</f>
        <v/>
      </c>
      <c r="V3" s="107"/>
      <c r="W3" s="29" t="str">
        <f t="shared" ref="W3:W8" si="1">IF(K3="","","➡")</f>
        <v>➡</v>
      </c>
      <c r="X3" s="65"/>
      <c r="Y3" s="65"/>
    </row>
    <row r="4" spans="1:26">
      <c r="A4" s="66" t="s">
        <v>0</v>
      </c>
      <c r="B4" s="66"/>
      <c r="C4" s="66"/>
      <c r="D4" s="67"/>
      <c r="E4" s="67"/>
      <c r="F4" s="67"/>
      <c r="G4" s="28" t="s">
        <v>3</v>
      </c>
      <c r="J4" s="29" t="str">
        <f>IF(K4="","","B")</f>
        <v>B</v>
      </c>
      <c r="K4" s="68" t="s">
        <v>11</v>
      </c>
      <c r="L4" s="68"/>
      <c r="M4" s="68"/>
      <c r="N4" s="68"/>
      <c r="O4" s="68"/>
      <c r="P4" s="68"/>
      <c r="Q4" s="78">
        <v>10</v>
      </c>
      <c r="R4" s="78"/>
      <c r="S4" s="68" t="s">
        <v>6</v>
      </c>
      <c r="T4" s="68"/>
      <c r="U4" s="107" t="str">
        <f t="shared" si="0"/>
        <v/>
      </c>
      <c r="V4" s="107"/>
      <c r="W4" s="29" t="str">
        <f t="shared" si="1"/>
        <v>➡</v>
      </c>
      <c r="X4" s="65"/>
      <c r="Y4" s="65"/>
    </row>
    <row r="5" spans="1:26">
      <c r="A5" s="66" t="s">
        <v>1</v>
      </c>
      <c r="B5" s="66"/>
      <c r="C5" s="66"/>
      <c r="D5" s="67"/>
      <c r="E5" s="67"/>
      <c r="F5" s="67"/>
      <c r="G5" s="28" t="s">
        <v>17</v>
      </c>
      <c r="J5" s="29" t="str">
        <f>IF(K5="","","C")</f>
        <v>C</v>
      </c>
      <c r="K5" s="68" t="s">
        <v>91</v>
      </c>
      <c r="L5" s="68"/>
      <c r="M5" s="68"/>
      <c r="N5" s="68"/>
      <c r="O5" s="68"/>
      <c r="P5" s="68"/>
      <c r="Q5" s="78">
        <v>500</v>
      </c>
      <c r="R5" s="78"/>
      <c r="S5" s="68" t="s">
        <v>6</v>
      </c>
      <c r="T5" s="68"/>
      <c r="U5" s="107" t="str">
        <f t="shared" si="0"/>
        <v/>
      </c>
      <c r="V5" s="107"/>
      <c r="W5" s="29" t="str">
        <f t="shared" si="1"/>
        <v>➡</v>
      </c>
      <c r="X5" s="65"/>
      <c r="Y5" s="65"/>
    </row>
    <row r="6" spans="1:26">
      <c r="A6" s="66" t="s">
        <v>2</v>
      </c>
      <c r="B6" s="66"/>
      <c r="C6" s="66"/>
      <c r="D6" s="77" t="str">
        <f>IF(AND($A$2&lt;&gt;"",$D$4&lt;&gt;""),D4^0.725*D5^0.425*0.007184,"")</f>
        <v/>
      </c>
      <c r="E6" s="77"/>
      <c r="F6" s="77"/>
      <c r="G6" s="28" t="s">
        <v>4</v>
      </c>
      <c r="J6" s="29" t="str">
        <f>IF(K6="","","D")</f>
        <v>D</v>
      </c>
      <c r="K6" s="68" t="s">
        <v>94</v>
      </c>
      <c r="L6" s="68"/>
      <c r="M6" s="68"/>
      <c r="N6" s="68"/>
      <c r="O6" s="68"/>
      <c r="P6" s="68"/>
      <c r="Q6" s="78">
        <v>5</v>
      </c>
      <c r="R6" s="78"/>
      <c r="S6" s="68" t="s">
        <v>93</v>
      </c>
      <c r="T6" s="68"/>
      <c r="U6" s="107">
        <f>IFERROR($D$5*Q6,"")</f>
        <v>0</v>
      </c>
      <c r="V6" s="107"/>
      <c r="W6" s="29" t="str">
        <f t="shared" si="1"/>
        <v>➡</v>
      </c>
      <c r="X6" s="65"/>
      <c r="Y6" s="65"/>
    </row>
    <row r="7" spans="1:26">
      <c r="A7" s="66" t="s">
        <v>7</v>
      </c>
      <c r="B7" s="66"/>
      <c r="C7" s="66"/>
      <c r="D7" s="67"/>
      <c r="E7" s="67"/>
      <c r="F7" s="67"/>
      <c r="J7" s="29" t="str">
        <f>IF(K7="","","E")</f>
        <v/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107" t="str">
        <f>IFERROR($D$6*Q7,"")</f>
        <v/>
      </c>
      <c r="V7" s="107"/>
      <c r="W7" s="29" t="str">
        <f t="shared" si="1"/>
        <v/>
      </c>
      <c r="X7" s="65"/>
      <c r="Y7" s="65"/>
    </row>
    <row r="8" spans="1:26">
      <c r="A8" s="66" t="s">
        <v>8</v>
      </c>
      <c r="B8" s="66"/>
      <c r="C8" s="66"/>
      <c r="D8" s="67"/>
      <c r="E8" s="67"/>
      <c r="F8" s="67"/>
      <c r="J8" s="29" t="str">
        <f>IF(K8="","","F")</f>
        <v/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107" t="str">
        <f t="shared" si="0"/>
        <v/>
      </c>
      <c r="V8" s="107"/>
      <c r="W8" s="29" t="str">
        <f t="shared" si="1"/>
        <v/>
      </c>
      <c r="X8" s="65"/>
      <c r="Y8" s="65"/>
    </row>
    <row r="9" spans="1:26">
      <c r="A9" s="23" t="s">
        <v>31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69" t="s">
        <v>20</v>
      </c>
      <c r="J10" s="70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71" t="s">
        <v>32</v>
      </c>
      <c r="J11" s="72"/>
      <c r="K11" s="73" t="s">
        <v>21</v>
      </c>
      <c r="L11" s="74"/>
      <c r="M11" s="75" t="s">
        <v>33</v>
      </c>
      <c r="N11" s="76"/>
      <c r="O11" s="75" t="s">
        <v>95</v>
      </c>
      <c r="P11" s="76"/>
      <c r="Q11" s="75">
        <v>8</v>
      </c>
      <c r="R11" s="76"/>
      <c r="S11" s="75" t="s">
        <v>96</v>
      </c>
      <c r="T11" s="76"/>
      <c r="U11" s="88" t="s">
        <v>101</v>
      </c>
      <c r="V11" s="89"/>
      <c r="W11" s="75">
        <v>36</v>
      </c>
      <c r="X11" s="76"/>
      <c r="Y11" s="75">
        <v>43</v>
      </c>
      <c r="Z11" s="76"/>
    </row>
    <row r="12" spans="1:26" s="37" customFormat="1" ht="20" customHeight="1">
      <c r="A12" s="63"/>
      <c r="B12" s="62" t="s">
        <v>78</v>
      </c>
      <c r="C12" s="62"/>
      <c r="D12" s="62"/>
      <c r="E12" s="62"/>
      <c r="F12" s="62"/>
      <c r="G12" s="62"/>
      <c r="H12" s="62"/>
      <c r="I12" s="47"/>
      <c r="J12" s="48" t="str">
        <f>IF(I12="","","mL")</f>
        <v/>
      </c>
      <c r="K12" s="54"/>
      <c r="L12" s="55"/>
      <c r="M12" s="43"/>
      <c r="N12" s="33"/>
      <c r="O12" s="84" t="s">
        <v>79</v>
      </c>
      <c r="P12" s="85"/>
      <c r="Q12" s="84"/>
      <c r="R12" s="85"/>
      <c r="S12" s="84" t="s">
        <v>79</v>
      </c>
      <c r="T12" s="85"/>
      <c r="U12" s="90"/>
      <c r="V12" s="89"/>
      <c r="W12" s="84"/>
      <c r="X12" s="85"/>
      <c r="Z12" s="33"/>
    </row>
    <row r="13" spans="1:26" s="37" customFormat="1" ht="20" customHeight="1">
      <c r="A13" s="64"/>
      <c r="B13" s="61"/>
      <c r="C13" s="61"/>
      <c r="D13" s="61"/>
      <c r="E13" s="61"/>
      <c r="F13" s="61"/>
      <c r="G13" s="61"/>
      <c r="H13" s="61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86" t="s">
        <v>80</v>
      </c>
      <c r="P13" s="87"/>
      <c r="Q13" s="86"/>
      <c r="R13" s="87"/>
      <c r="S13" s="86" t="s">
        <v>80</v>
      </c>
      <c r="T13" s="87"/>
      <c r="U13" s="90"/>
      <c r="V13" s="89"/>
      <c r="W13" s="86"/>
      <c r="X13" s="87"/>
      <c r="Y13" s="41"/>
      <c r="Z13" s="38"/>
    </row>
    <row r="14" spans="1:26" s="37" customFormat="1" ht="20" customHeight="1">
      <c r="A14" s="63"/>
      <c r="B14" s="62"/>
      <c r="C14" s="62"/>
      <c r="D14" s="62"/>
      <c r="E14" s="62"/>
      <c r="F14" s="62"/>
      <c r="G14" s="62"/>
      <c r="H14" s="62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90"/>
      <c r="V14" s="89"/>
      <c r="X14" s="59"/>
      <c r="Z14" s="33"/>
    </row>
    <row r="15" spans="1:26" s="37" customFormat="1" ht="20" customHeight="1">
      <c r="A15" s="64"/>
      <c r="B15" s="61"/>
      <c r="C15" s="61"/>
      <c r="D15" s="61"/>
      <c r="E15" s="61"/>
      <c r="F15" s="61"/>
      <c r="G15" s="61"/>
      <c r="H15" s="61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90"/>
      <c r="V15" s="89"/>
      <c r="W15" s="41"/>
      <c r="X15" s="60"/>
      <c r="Y15" s="41"/>
      <c r="Z15" s="38"/>
    </row>
    <row r="16" spans="1:26" s="37" customFormat="1" ht="19" customHeight="1">
      <c r="A16" s="63" t="s">
        <v>12</v>
      </c>
      <c r="B16" s="80" t="s">
        <v>27</v>
      </c>
      <c r="C16" s="80"/>
      <c r="D16" s="80"/>
      <c r="E16" s="80"/>
      <c r="F16" s="80"/>
      <c r="G16" s="80"/>
      <c r="H16" s="80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9"/>
      <c r="T16" s="57"/>
      <c r="U16" s="90"/>
      <c r="V16" s="89"/>
      <c r="X16" s="59"/>
      <c r="Z16" s="57"/>
    </row>
    <row r="17" spans="1:26" s="37" customFormat="1" ht="20" customHeight="1">
      <c r="A17" s="64"/>
      <c r="B17" s="82" t="s">
        <v>29</v>
      </c>
      <c r="C17" s="82"/>
      <c r="D17" s="82"/>
      <c r="E17" s="82"/>
      <c r="F17" s="82"/>
      <c r="G17" s="82"/>
      <c r="H17" s="82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60"/>
      <c r="S17" s="41"/>
      <c r="T17" s="58"/>
      <c r="U17" s="90"/>
      <c r="V17" s="89"/>
      <c r="W17" s="41"/>
      <c r="X17" s="60"/>
      <c r="Y17" s="41"/>
      <c r="Z17" s="58"/>
    </row>
    <row r="18" spans="1:26" s="37" customFormat="1" ht="20" customHeight="1">
      <c r="A18" s="63" t="s">
        <v>13</v>
      </c>
      <c r="B18" s="62" t="s">
        <v>24</v>
      </c>
      <c r="C18" s="62"/>
      <c r="D18" s="62"/>
      <c r="E18" s="62"/>
      <c r="F18" s="62"/>
      <c r="G18" s="62"/>
      <c r="H18" s="62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9"/>
      <c r="T18" s="57"/>
      <c r="U18" s="90"/>
      <c r="V18" s="89"/>
      <c r="X18" s="59"/>
      <c r="Z18" s="57"/>
    </row>
    <row r="19" spans="1:26" s="37" customFormat="1" ht="20" customHeight="1">
      <c r="A19" s="64"/>
      <c r="B19" s="61" t="s">
        <v>22</v>
      </c>
      <c r="C19" s="61"/>
      <c r="D19" s="61"/>
      <c r="E19" s="61"/>
      <c r="F19" s="61"/>
      <c r="G19" s="61"/>
      <c r="H19" s="61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60"/>
      <c r="S19" s="41"/>
      <c r="T19" s="58"/>
      <c r="U19" s="90"/>
      <c r="V19" s="89"/>
      <c r="W19" s="41"/>
      <c r="X19" s="60"/>
      <c r="Y19" s="41"/>
      <c r="Z19" s="58"/>
    </row>
    <row r="20" spans="1:26" s="37" customFormat="1" ht="20" customHeight="1">
      <c r="A20" s="63" t="s">
        <v>82</v>
      </c>
      <c r="B20" s="62" t="s">
        <v>89</v>
      </c>
      <c r="C20" s="62"/>
      <c r="D20" s="62"/>
      <c r="E20" s="62"/>
      <c r="F20" s="62"/>
      <c r="G20" s="62"/>
      <c r="H20" s="62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Q20" s="36"/>
      <c r="R20" s="35"/>
      <c r="T20" s="33"/>
      <c r="U20" s="90"/>
      <c r="V20" s="89"/>
      <c r="W20" s="36"/>
      <c r="X20" s="35"/>
      <c r="Z20" s="33"/>
    </row>
    <row r="21" spans="1:26" s="37" customFormat="1" ht="20" customHeight="1">
      <c r="A21" s="64"/>
      <c r="B21" s="61" t="s">
        <v>23</v>
      </c>
      <c r="C21" s="61"/>
      <c r="D21" s="61"/>
      <c r="E21" s="61"/>
      <c r="F21" s="61"/>
      <c r="G21" s="61"/>
      <c r="H21" s="61"/>
      <c r="I21" s="49">
        <v>1.5</v>
      </c>
      <c r="J21" s="50" t="str">
        <f>IF(I21="","","hr")</f>
        <v>hr</v>
      </c>
      <c r="K21" s="44">
        <f>IFERROR(I20/I21,"")</f>
        <v>166.66666666666666</v>
      </c>
      <c r="L21" s="45" t="str">
        <f>IF(K21="","","mL/hr")</f>
        <v>mL/hr</v>
      </c>
      <c r="M21" s="41"/>
      <c r="N21" s="38"/>
      <c r="O21" s="41"/>
      <c r="P21" s="38"/>
      <c r="Q21" s="41"/>
      <c r="R21" s="60"/>
      <c r="S21" s="41"/>
      <c r="T21" s="38"/>
      <c r="U21" s="90"/>
      <c r="V21" s="89"/>
      <c r="W21" s="41"/>
      <c r="X21" s="60"/>
      <c r="Y21" s="41"/>
      <c r="Z21" s="38"/>
    </row>
    <row r="22" spans="1:26" s="37" customFormat="1" ht="20" customHeight="1">
      <c r="A22" s="63" t="s">
        <v>99</v>
      </c>
      <c r="B22" s="62" t="s">
        <v>25</v>
      </c>
      <c r="C22" s="62"/>
      <c r="D22" s="62"/>
      <c r="E22" s="62"/>
      <c r="F22" s="62"/>
      <c r="G22" s="62"/>
      <c r="H22" s="62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Q22" s="36"/>
      <c r="R22" s="59"/>
      <c r="T22" s="33"/>
      <c r="U22" s="90"/>
      <c r="V22" s="89"/>
      <c r="W22" s="36"/>
      <c r="X22" s="59"/>
      <c r="Z22" s="33"/>
    </row>
    <row r="23" spans="1:26" s="37" customFormat="1" ht="20" customHeight="1">
      <c r="A23" s="64"/>
      <c r="B23" s="61" t="s">
        <v>98</v>
      </c>
      <c r="C23" s="61"/>
      <c r="D23" s="61"/>
      <c r="E23" s="61"/>
      <c r="F23" s="61"/>
      <c r="G23" s="61"/>
      <c r="H23" s="61"/>
      <c r="I23" s="49">
        <v>0.1</v>
      </c>
      <c r="J23" s="50" t="str">
        <f>IF(I23="","","hr")</f>
        <v>hr</v>
      </c>
      <c r="K23" s="39">
        <f>IFERROR(I22/I23,"")</f>
        <v>500</v>
      </c>
      <c r="L23" s="40" t="str">
        <f>IF(K23="","","mL/hr")</f>
        <v>mL/hr</v>
      </c>
      <c r="M23" s="41"/>
      <c r="N23" s="38"/>
      <c r="O23" s="41"/>
      <c r="P23" s="38"/>
      <c r="Q23" s="41"/>
      <c r="R23" s="60"/>
      <c r="S23" s="41"/>
      <c r="T23" s="38"/>
      <c r="U23" s="90"/>
      <c r="V23" s="89"/>
      <c r="W23" s="41"/>
      <c r="X23" s="60"/>
      <c r="Y23" s="41"/>
      <c r="Z23" s="38"/>
    </row>
    <row r="24" spans="1:26" s="37" customFormat="1" ht="20" customHeight="1">
      <c r="A24" s="63" t="s">
        <v>99</v>
      </c>
      <c r="B24" s="62" t="s">
        <v>97</v>
      </c>
      <c r="C24" s="62"/>
      <c r="D24" s="62"/>
      <c r="E24" s="62"/>
      <c r="F24" s="62"/>
      <c r="G24" s="62"/>
      <c r="H24" s="62"/>
      <c r="I24" s="47">
        <v>50</v>
      </c>
      <c r="J24" s="48" t="str">
        <f>IF(I24="","","mL")</f>
        <v>mL</v>
      </c>
      <c r="K24" s="42"/>
      <c r="L24" s="33"/>
      <c r="M24" s="36"/>
      <c r="N24" s="33"/>
      <c r="P24" s="33"/>
      <c r="Q24" s="36"/>
      <c r="R24" s="59"/>
      <c r="T24" s="33"/>
      <c r="U24" s="90"/>
      <c r="V24" s="89"/>
      <c r="W24" s="36"/>
      <c r="X24" s="59"/>
      <c r="Z24" s="33"/>
    </row>
    <row r="25" spans="1:26" s="37" customFormat="1" ht="20" customHeight="1">
      <c r="A25" s="64"/>
      <c r="B25" s="61" t="s">
        <v>98</v>
      </c>
      <c r="C25" s="61"/>
      <c r="D25" s="61"/>
      <c r="E25" s="61"/>
      <c r="F25" s="61"/>
      <c r="G25" s="61"/>
      <c r="H25" s="61"/>
      <c r="I25" s="49">
        <v>0.1</v>
      </c>
      <c r="J25" s="48" t="str">
        <f>IF(I25="","","hr")</f>
        <v>hr</v>
      </c>
      <c r="K25" s="44">
        <f>IFERROR(I24/I25,"")</f>
        <v>500</v>
      </c>
      <c r="L25" s="45" t="str">
        <f>IF(K25="","","mL/hr")</f>
        <v>mL/hr</v>
      </c>
      <c r="M25" s="41"/>
      <c r="N25" s="38"/>
      <c r="O25" s="41"/>
      <c r="P25" s="38"/>
      <c r="Q25" s="41"/>
      <c r="R25" s="60"/>
      <c r="S25" s="41"/>
      <c r="T25" s="38"/>
      <c r="U25" s="90"/>
      <c r="V25" s="89"/>
      <c r="W25" s="41"/>
      <c r="X25" s="60"/>
      <c r="Y25" s="41"/>
      <c r="Z25" s="38"/>
    </row>
    <row r="26" spans="1:26" s="37" customFormat="1" ht="19" customHeight="1">
      <c r="A26" s="63" t="s">
        <v>100</v>
      </c>
      <c r="B26" s="80" t="s">
        <v>86</v>
      </c>
      <c r="C26" s="80"/>
      <c r="D26" s="80"/>
      <c r="E26" s="80"/>
      <c r="F26" s="80"/>
      <c r="G26" s="80"/>
      <c r="H26" s="80"/>
      <c r="I26" s="47">
        <v>100</v>
      </c>
      <c r="J26" s="48" t="str">
        <f>IF(I26="","","mL")</f>
        <v>mL</v>
      </c>
      <c r="K26" s="42"/>
      <c r="L26" s="33"/>
      <c r="N26" s="33"/>
      <c r="P26" s="33"/>
      <c r="R26" s="59"/>
      <c r="T26" s="33"/>
      <c r="U26" s="90"/>
      <c r="V26" s="89"/>
      <c r="X26" s="59"/>
      <c r="Z26" s="33"/>
    </row>
    <row r="27" spans="1:26" s="37" customFormat="1" ht="20" customHeight="1">
      <c r="A27" s="64"/>
      <c r="B27" s="82" t="s">
        <v>87</v>
      </c>
      <c r="C27" s="82"/>
      <c r="D27" s="82"/>
      <c r="E27" s="82"/>
      <c r="F27" s="82"/>
      <c r="G27" s="82"/>
      <c r="H27" s="83"/>
      <c r="I27" s="49" t="str">
        <f>IF(F2=1,1.5,IF(F2&gt;1,1,"初1.5"))</f>
        <v>初1.5</v>
      </c>
      <c r="J27" s="50" t="str">
        <f>IF(I27="","","hr")</f>
        <v>hr</v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60"/>
      <c r="S27" s="41"/>
      <c r="T27" s="38"/>
      <c r="U27" s="90"/>
      <c r="V27" s="89"/>
      <c r="W27" s="41"/>
      <c r="X27" s="60"/>
      <c r="Y27" s="41"/>
      <c r="Z27" s="38"/>
    </row>
    <row r="28" spans="1:26" s="37" customFormat="1" ht="20" customHeight="1">
      <c r="A28" s="63" t="s">
        <v>26</v>
      </c>
      <c r="B28" s="62" t="s">
        <v>84</v>
      </c>
      <c r="C28" s="62"/>
      <c r="D28" s="62"/>
      <c r="E28" s="62"/>
      <c r="F28" s="62"/>
      <c r="G28" s="62"/>
      <c r="H28" s="62"/>
      <c r="I28" s="47">
        <v>50</v>
      </c>
      <c r="J28" s="48" t="str">
        <f>IF(I28="","","mL")</f>
        <v>mL</v>
      </c>
      <c r="K28" s="34"/>
      <c r="L28" s="35"/>
      <c r="N28" s="33"/>
      <c r="P28" s="33"/>
      <c r="R28" s="59"/>
      <c r="T28" s="33"/>
      <c r="U28" s="90"/>
      <c r="V28" s="89"/>
      <c r="X28" s="59"/>
      <c r="Z28" s="33"/>
    </row>
    <row r="29" spans="1:26" s="37" customFormat="1" ht="20" customHeight="1">
      <c r="A29" s="64"/>
      <c r="B29" s="61" t="s">
        <v>85</v>
      </c>
      <c r="C29" s="61"/>
      <c r="D29" s="61"/>
      <c r="E29" s="61"/>
      <c r="F29" s="61"/>
      <c r="G29" s="61"/>
      <c r="H29" s="61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60"/>
      <c r="S29" s="41"/>
      <c r="T29" s="38"/>
      <c r="U29" s="90"/>
      <c r="V29" s="89"/>
      <c r="W29" s="41"/>
      <c r="X29" s="60"/>
      <c r="Y29" s="41"/>
      <c r="Z29" s="38"/>
    </row>
    <row r="30" spans="1:26" s="37" customFormat="1" ht="20" customHeight="1">
      <c r="A30" s="63" t="s">
        <v>83</v>
      </c>
      <c r="B30" s="62" t="s">
        <v>28</v>
      </c>
      <c r="C30" s="62"/>
      <c r="D30" s="62"/>
      <c r="E30" s="62"/>
      <c r="F30" s="62"/>
      <c r="G30" s="62"/>
      <c r="H30" s="62"/>
      <c r="I30" s="47">
        <v>100</v>
      </c>
      <c r="J30" s="48" t="str">
        <f>IF(I30="","","mL")</f>
        <v>mL</v>
      </c>
      <c r="K30" s="42"/>
      <c r="L30" s="33"/>
      <c r="M30" s="36"/>
      <c r="N30" s="33"/>
      <c r="P30" s="33"/>
      <c r="Q30" s="36"/>
      <c r="R30" s="59"/>
      <c r="T30" s="33"/>
      <c r="U30" s="90"/>
      <c r="V30" s="89"/>
      <c r="W30" s="36"/>
      <c r="X30" s="59"/>
      <c r="Z30" s="33"/>
    </row>
    <row r="31" spans="1:26" s="37" customFormat="1" ht="20" customHeight="1">
      <c r="A31" s="64"/>
      <c r="B31" s="61" t="s">
        <v>30</v>
      </c>
      <c r="C31" s="61"/>
      <c r="D31" s="61"/>
      <c r="E31" s="61"/>
      <c r="F31" s="61"/>
      <c r="G31" s="61"/>
      <c r="H31" s="61"/>
      <c r="I31" s="49"/>
      <c r="J31" s="50" t="str">
        <f>IF(I31="","","hr")</f>
        <v/>
      </c>
      <c r="K31" s="44" t="str">
        <f>IFERROR(I30/I31,"")</f>
        <v/>
      </c>
      <c r="L31" s="45" t="str">
        <f>IF(K31="","","mL/hr")</f>
        <v/>
      </c>
      <c r="M31" s="43"/>
      <c r="N31" s="38"/>
      <c r="O31" s="41"/>
      <c r="P31" s="38"/>
      <c r="Q31" s="43"/>
      <c r="R31" s="60"/>
      <c r="S31" s="41"/>
      <c r="T31" s="38"/>
      <c r="U31" s="90"/>
      <c r="V31" s="89"/>
      <c r="W31" s="43"/>
      <c r="X31" s="60"/>
      <c r="Y31" s="41"/>
      <c r="Z31" s="38"/>
    </row>
    <row r="32" spans="1:26" s="37" customFormat="1" ht="20" customHeight="1">
      <c r="A32" s="63"/>
      <c r="B32" s="62"/>
      <c r="C32" s="62"/>
      <c r="D32" s="62"/>
      <c r="E32" s="62"/>
      <c r="F32" s="62"/>
      <c r="G32" s="62"/>
      <c r="H32" s="62"/>
      <c r="I32" s="47"/>
      <c r="J32" s="51" t="str">
        <f>IF(I32="","","mL")</f>
        <v/>
      </c>
      <c r="K32" s="34"/>
      <c r="L32" s="35"/>
      <c r="M32" s="36"/>
      <c r="N32" s="33"/>
      <c r="P32" s="33"/>
      <c r="R32" s="33"/>
      <c r="T32" s="33"/>
      <c r="U32" s="90"/>
      <c r="V32" s="89"/>
      <c r="X32" s="59"/>
      <c r="Z32" s="33"/>
    </row>
    <row r="33" spans="1:26" s="37" customFormat="1" ht="20" customHeight="1">
      <c r="A33" s="64"/>
      <c r="B33" s="61"/>
      <c r="C33" s="61"/>
      <c r="D33" s="61"/>
      <c r="E33" s="61"/>
      <c r="F33" s="61"/>
      <c r="G33" s="61"/>
      <c r="H33" s="61"/>
      <c r="I33" s="49"/>
      <c r="J33" s="50" t="str">
        <f>IF(I33="","","hr")</f>
        <v/>
      </c>
      <c r="K33" s="39" t="str">
        <f>IFERROR(I32/I33,"")</f>
        <v/>
      </c>
      <c r="L33" s="40" t="str">
        <f>IF(K33="","","mL/hr")</f>
        <v/>
      </c>
      <c r="M33" s="41"/>
      <c r="N33" s="38"/>
      <c r="O33" s="41"/>
      <c r="P33" s="38"/>
      <c r="Q33" s="41"/>
      <c r="R33" s="38"/>
      <c r="S33" s="41"/>
      <c r="T33" s="38"/>
      <c r="U33" s="90"/>
      <c r="V33" s="89"/>
      <c r="W33" s="41"/>
      <c r="X33" s="60"/>
      <c r="Y33" s="41"/>
      <c r="Z33" s="38"/>
    </row>
    <row r="34" spans="1:26" s="37" customFormat="1" ht="20" customHeight="1">
      <c r="A34" s="63"/>
      <c r="B34" s="62"/>
      <c r="C34" s="62"/>
      <c r="D34" s="62"/>
      <c r="E34" s="62"/>
      <c r="F34" s="62"/>
      <c r="G34" s="62"/>
      <c r="H34" s="62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90"/>
      <c r="V34" s="89"/>
      <c r="X34" s="59"/>
      <c r="Z34" s="33"/>
    </row>
    <row r="35" spans="1:26" s="37" customFormat="1" ht="20" customHeight="1">
      <c r="A35" s="64"/>
      <c r="B35" s="61"/>
      <c r="C35" s="61"/>
      <c r="D35" s="61"/>
      <c r="E35" s="61"/>
      <c r="F35" s="61"/>
      <c r="G35" s="61"/>
      <c r="H35" s="61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90"/>
      <c r="V35" s="89"/>
      <c r="W35" s="41"/>
      <c r="X35" s="60"/>
      <c r="Y35" s="41"/>
      <c r="Z35" s="38"/>
    </row>
    <row r="36" spans="1:26" s="37" customFormat="1" ht="20" customHeight="1">
      <c r="A36" s="63"/>
      <c r="B36" s="62"/>
      <c r="C36" s="62"/>
      <c r="D36" s="62"/>
      <c r="E36" s="62"/>
      <c r="F36" s="62"/>
      <c r="G36" s="62"/>
      <c r="H36" s="62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90"/>
      <c r="V36" s="89"/>
      <c r="X36" s="59"/>
      <c r="Z36" s="33"/>
    </row>
    <row r="37" spans="1:26" s="37" customFormat="1" ht="20" customHeight="1">
      <c r="A37" s="64"/>
      <c r="B37" s="61"/>
      <c r="C37" s="61"/>
      <c r="D37" s="61"/>
      <c r="E37" s="61"/>
      <c r="F37" s="61"/>
      <c r="G37" s="61"/>
      <c r="H37" s="61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91"/>
      <c r="V37" s="92"/>
      <c r="W37" s="41"/>
      <c r="X37" s="60"/>
      <c r="Y37" s="41"/>
      <c r="Z37" s="38"/>
    </row>
    <row r="38" spans="1:26">
      <c r="A38" s="23" t="s">
        <v>34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6">
      <c r="B39" s="22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6">
      <c r="B40" s="22" t="s">
        <v>102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6">
      <c r="B41" s="22" t="s">
        <v>81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6">
      <c r="B42" s="22" t="s">
        <v>90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37</v>
      </c>
    </row>
  </sheetData>
  <sheetProtection algorithmName="SHA-512" hashValue="dJ3LYhFJrc92j3+qvDnuBBZi4WIfJoL/ka/RH/RflY0Ew1VJylrSGNcWjLKOm5ygJhDBYHsr3zkVEzFUFN/ltg==" saltValue="8RI/Aqa22bs+mAVajNfhhQ==" spinCount="100000" sheet="1" objects="1" scenarios="1" selectLockedCells="1"/>
  <mergeCells count="100">
    <mergeCell ref="S12:T12"/>
    <mergeCell ref="S13:T13"/>
    <mergeCell ref="U11:V37"/>
    <mergeCell ref="W11:X11"/>
    <mergeCell ref="W12:X12"/>
    <mergeCell ref="W13:X13"/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7:H27"/>
    <mergeCell ref="B30:H30"/>
    <mergeCell ref="B31:H31"/>
    <mergeCell ref="B28:H28"/>
    <mergeCell ref="B29:H29"/>
    <mergeCell ref="B20:H20"/>
    <mergeCell ref="B21:H21"/>
    <mergeCell ref="B22:H22"/>
    <mergeCell ref="B24:H24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28:A29"/>
    <mergeCell ref="A32:A33"/>
    <mergeCell ref="A24:A25"/>
    <mergeCell ref="A26:A27"/>
    <mergeCell ref="A30:A31"/>
    <mergeCell ref="B26:H26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I10:J10"/>
    <mergeCell ref="I11:J11"/>
    <mergeCell ref="K11:L11"/>
    <mergeCell ref="S11:T11"/>
    <mergeCell ref="Y11:Z11"/>
    <mergeCell ref="M11:N11"/>
    <mergeCell ref="O11:P11"/>
    <mergeCell ref="Q11:R11"/>
    <mergeCell ref="X8:Y8"/>
    <mergeCell ref="A8:C8"/>
    <mergeCell ref="D8:F8"/>
    <mergeCell ref="K8:P8"/>
    <mergeCell ref="Q8:R8"/>
    <mergeCell ref="S8:T8"/>
    <mergeCell ref="U8:V8"/>
    <mergeCell ref="B25:H25"/>
    <mergeCell ref="B32:H32"/>
    <mergeCell ref="B33:H33"/>
    <mergeCell ref="B23:H23"/>
    <mergeCell ref="A22:A2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42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4" t="str">
        <f>IF('1'!D7="","",'1'!D7)</f>
        <v/>
      </c>
      <c r="B2" s="104"/>
      <c r="C2" s="104"/>
      <c r="D2" s="105" t="str">
        <f>IF('1'!D8="","",'1'!D8)</f>
        <v/>
      </c>
      <c r="E2" s="105"/>
      <c r="F2" s="105"/>
      <c r="G2" s="105"/>
      <c r="H2" s="105"/>
      <c r="I2" s="6"/>
      <c r="J2" s="6"/>
      <c r="K2" s="6"/>
      <c r="L2" s="11"/>
      <c r="M2" s="98" t="s">
        <v>43</v>
      </c>
      <c r="N2" s="98"/>
      <c r="O2" s="98"/>
      <c r="P2" s="98"/>
      <c r="Q2" s="98"/>
      <c r="R2" s="98"/>
      <c r="S2" s="94" t="s">
        <v>44</v>
      </c>
      <c r="T2" s="94"/>
      <c r="U2" s="102" t="s">
        <v>45</v>
      </c>
      <c r="V2" s="102"/>
      <c r="W2" s="102"/>
      <c r="X2" s="102"/>
      <c r="Y2" s="102"/>
      <c r="Z2" s="102"/>
      <c r="AA2" s="102"/>
      <c r="AB2" s="102"/>
      <c r="AC2" s="102"/>
    </row>
    <row r="3" spans="1:29">
      <c r="A3" s="104"/>
      <c r="B3" s="104"/>
      <c r="C3" s="104"/>
      <c r="D3" s="105"/>
      <c r="E3" s="105"/>
      <c r="F3" s="105"/>
      <c r="G3" s="105"/>
      <c r="H3" s="105"/>
      <c r="I3" s="6" t="s">
        <v>47</v>
      </c>
      <c r="J3" s="6"/>
      <c r="K3" s="93" t="str">
        <f>IF(M3="","","治療薬1")</f>
        <v>治療薬1</v>
      </c>
      <c r="L3" s="93"/>
      <c r="M3" s="95" t="str">
        <f>IF('1'!K3="","",'1'!K3)</f>
        <v>イリノテカン</v>
      </c>
      <c r="N3" s="95"/>
      <c r="O3" s="95"/>
      <c r="P3" s="95"/>
      <c r="Q3" s="95"/>
      <c r="R3" s="95"/>
      <c r="S3" s="96" t="str">
        <f>IF('1'!X3&lt;&gt;"",'1'!X3,"")</f>
        <v/>
      </c>
      <c r="T3" s="96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48</v>
      </c>
      <c r="B4" s="16"/>
      <c r="C4" s="6"/>
      <c r="D4" s="97" t="str">
        <f>IF('1'!A2="","",'1'!A2)</f>
        <v>IFL+B-mab</v>
      </c>
      <c r="E4" s="97"/>
      <c r="F4" s="97"/>
      <c r="G4" s="97"/>
      <c r="H4" s="97"/>
      <c r="I4" s="97"/>
      <c r="J4" s="6"/>
      <c r="K4" s="93" t="str">
        <f>IF(M4="","","治療薬2")</f>
        <v>治療薬2</v>
      </c>
      <c r="L4" s="93"/>
      <c r="M4" s="95" t="str">
        <f>IF('1'!K4="","",'1'!K4)</f>
        <v>レボホリナート</v>
      </c>
      <c r="N4" s="95"/>
      <c r="O4" s="95"/>
      <c r="P4" s="95"/>
      <c r="Q4" s="95"/>
      <c r="R4" s="95"/>
      <c r="S4" s="96" t="str">
        <f>IF('1'!X4&lt;&gt;"",'1'!X4,"")</f>
        <v/>
      </c>
      <c r="T4" s="96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52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3" t="str">
        <f>IF(M5="","","治療薬3")</f>
        <v>治療薬3</v>
      </c>
      <c r="L5" s="93"/>
      <c r="M5" s="95" t="str">
        <f>IF('1'!K5="","",'1'!K5)</f>
        <v>フルオロウラシル</v>
      </c>
      <c r="N5" s="95"/>
      <c r="O5" s="95"/>
      <c r="P5" s="95"/>
      <c r="Q5" s="95"/>
      <c r="R5" s="95"/>
      <c r="S5" s="96" t="str">
        <f>IF('1'!X5&lt;&gt;"",'1'!X5,"")</f>
        <v/>
      </c>
      <c r="T5" s="96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6">
        <f ca="1">TODAY()</f>
        <v>44135</v>
      </c>
      <c r="B6" s="106"/>
      <c r="C6" s="106"/>
      <c r="D6" s="106"/>
      <c r="E6" s="106"/>
      <c r="F6" s="6" t="s">
        <v>51</v>
      </c>
      <c r="G6" s="6"/>
      <c r="H6" s="6"/>
      <c r="I6" s="6"/>
      <c r="J6" s="6"/>
      <c r="K6" s="93" t="str">
        <f>IF(M6="","","治療薬4")</f>
        <v>治療薬4</v>
      </c>
      <c r="L6" s="93"/>
      <c r="M6" s="95" t="str">
        <f>IF('1'!K6="","",'1'!K6)</f>
        <v>ベバシズマブ</v>
      </c>
      <c r="N6" s="95"/>
      <c r="O6" s="95"/>
      <c r="P6" s="95"/>
      <c r="Q6" s="95"/>
      <c r="R6" s="95"/>
      <c r="S6" s="96" t="str">
        <f>IF('1'!X6&lt;&gt;"",'1'!X6,"")</f>
        <v/>
      </c>
      <c r="T6" s="96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3" t="s">
        <v>49</v>
      </c>
      <c r="B7" s="103"/>
      <c r="C7" s="103"/>
      <c r="D7" s="103"/>
      <c r="E7" s="103"/>
      <c r="F7" s="103"/>
      <c r="G7" s="103"/>
      <c r="H7" s="103"/>
      <c r="I7" s="103"/>
      <c r="J7" s="6"/>
      <c r="K7" s="93" t="str">
        <f>IF(M7="","","治療薬5")</f>
        <v/>
      </c>
      <c r="L7" s="93"/>
      <c r="M7" s="95" t="str">
        <f>IF('1'!K7="","",'1'!K7)</f>
        <v/>
      </c>
      <c r="N7" s="95"/>
      <c r="O7" s="95"/>
      <c r="P7" s="95"/>
      <c r="Q7" s="95"/>
      <c r="R7" s="95"/>
      <c r="S7" s="96" t="str">
        <f>IF('1'!X7&lt;&gt;"",'1'!X7,"")</f>
        <v/>
      </c>
      <c r="T7" s="96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3"/>
      <c r="B8" s="103"/>
      <c r="C8" s="103"/>
      <c r="D8" s="103"/>
      <c r="E8" s="103"/>
      <c r="F8" s="103"/>
      <c r="G8" s="103"/>
      <c r="H8" s="103"/>
      <c r="I8" s="103"/>
      <c r="J8" s="6"/>
      <c r="K8" s="93" t="str">
        <f>IF(M8="","","治療薬6")</f>
        <v/>
      </c>
      <c r="L8" s="93"/>
      <c r="M8" s="95" t="str">
        <f>IF('1'!K8="","",'1'!K8)</f>
        <v/>
      </c>
      <c r="N8" s="95"/>
      <c r="O8" s="95"/>
      <c r="P8" s="95"/>
      <c r="Q8" s="95"/>
      <c r="R8" s="95"/>
      <c r="S8" s="96" t="str">
        <f>IF('1'!X8&lt;&gt;"",'1'!X8,"")</f>
        <v/>
      </c>
      <c r="T8" s="96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46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53</v>
      </c>
      <c r="E11" s="5" t="s">
        <v>60</v>
      </c>
    </row>
    <row r="12" spans="1:29">
      <c r="B12" s="99" t="s">
        <v>70</v>
      </c>
      <c r="C12" s="99"/>
      <c r="D12" s="99"/>
    </row>
    <row r="13" spans="1:29">
      <c r="B13" s="100" t="s">
        <v>50</v>
      </c>
      <c r="C13" s="100"/>
      <c r="D13" s="100"/>
      <c r="E13" s="5" t="s">
        <v>58</v>
      </c>
      <c r="G13" s="5" t="s">
        <v>61</v>
      </c>
    </row>
    <row r="14" spans="1:29">
      <c r="G14" s="5" t="s">
        <v>73</v>
      </c>
    </row>
    <row r="15" spans="1:29">
      <c r="A15" s="18" t="s">
        <v>54</v>
      </c>
      <c r="E15" s="5" t="s">
        <v>59</v>
      </c>
    </row>
    <row r="16" spans="1:29">
      <c r="B16" s="99" t="s">
        <v>71</v>
      </c>
      <c r="C16" s="99"/>
      <c r="D16" s="99"/>
    </row>
    <row r="17" spans="1:29">
      <c r="B17" s="100" t="s">
        <v>50</v>
      </c>
      <c r="C17" s="100"/>
      <c r="D17" s="100"/>
      <c r="E17" s="5" t="s">
        <v>58</v>
      </c>
      <c r="G17" s="5" t="s">
        <v>62</v>
      </c>
    </row>
    <row r="18" spans="1:29">
      <c r="G18" s="5" t="s">
        <v>63</v>
      </c>
    </row>
    <row r="19" spans="1:29">
      <c r="A19" s="18" t="s">
        <v>55</v>
      </c>
      <c r="E19" s="5" t="s">
        <v>64</v>
      </c>
    </row>
    <row r="20" spans="1:29">
      <c r="B20" s="99" t="s">
        <v>70</v>
      </c>
      <c r="C20" s="99"/>
      <c r="D20" s="99"/>
    </row>
    <row r="21" spans="1:29">
      <c r="B21" s="100" t="s">
        <v>50</v>
      </c>
      <c r="C21" s="100"/>
      <c r="D21" s="100"/>
      <c r="E21" s="5" t="s">
        <v>58</v>
      </c>
      <c r="G21" s="5" t="s">
        <v>65</v>
      </c>
    </row>
    <row r="22" spans="1:29">
      <c r="G22" s="5" t="s">
        <v>66</v>
      </c>
    </row>
    <row r="23" spans="1:29">
      <c r="A23" s="18" t="s">
        <v>56</v>
      </c>
      <c r="E23" s="5" t="s">
        <v>67</v>
      </c>
    </row>
    <row r="24" spans="1:29">
      <c r="B24" s="99" t="s">
        <v>71</v>
      </c>
      <c r="C24" s="99"/>
      <c r="D24" s="99"/>
    </row>
    <row r="25" spans="1:29">
      <c r="B25" s="100" t="s">
        <v>50</v>
      </c>
      <c r="C25" s="100"/>
      <c r="D25" s="100"/>
      <c r="E25" s="5" t="s">
        <v>58</v>
      </c>
      <c r="G25" s="5" t="s">
        <v>69</v>
      </c>
    </row>
    <row r="26" spans="1:29">
      <c r="G26" s="5" t="s">
        <v>68</v>
      </c>
    </row>
    <row r="27" spans="1:29">
      <c r="A27" s="18" t="s">
        <v>57</v>
      </c>
      <c r="E27" s="5" t="s">
        <v>74</v>
      </c>
    </row>
    <row r="28" spans="1:29">
      <c r="B28" s="99" t="s">
        <v>70</v>
      </c>
      <c r="C28" s="99"/>
      <c r="D28" s="99"/>
    </row>
    <row r="29" spans="1:29">
      <c r="B29" s="100" t="s">
        <v>50</v>
      </c>
      <c r="C29" s="100"/>
      <c r="D29" s="100"/>
      <c r="E29" s="5" t="s">
        <v>58</v>
      </c>
      <c r="G29" s="5" t="s">
        <v>72</v>
      </c>
    </row>
    <row r="30" spans="1:29">
      <c r="G30" s="5" t="s">
        <v>75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9"/>
      <c r="C32" s="99"/>
      <c r="D32" s="99"/>
      <c r="S32" s="9"/>
      <c r="U32" s="9"/>
      <c r="Y32" s="5"/>
      <c r="Z32" s="9"/>
      <c r="AA32" s="5"/>
      <c r="AC32" s="5"/>
    </row>
    <row r="33" spans="1:29">
      <c r="B33" s="101" t="str">
        <f>IF(A31="","","無･軽度･中･重度")</f>
        <v/>
      </c>
      <c r="C33" s="101"/>
      <c r="D33" s="101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38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2020-10-31T02:12:28Z</dcterms:modified>
</cp:coreProperties>
</file>