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F99529AC-D43D-413A-B232-970E89D0710D}" xr6:coauthVersionLast="45" xr6:coauthVersionMax="45" xr10:uidLastSave="{00000000-0000-0000-0000-000000000000}"/>
  <bookViews>
    <workbookView xWindow="-110" yWindow="-110" windowWidth="19420" windowHeight="11620" activeTab="1" xr2:uid="{00000000-000D-0000-FFFF-FFFF00000000}"/>
  </bookViews>
  <sheets>
    <sheet name="2" sheetId="5" r:id="rId1"/>
    <sheet name="1" sheetId="4" r:id="rId2"/>
  </sheets>
  <definedNames>
    <definedName name="_xlnm.Print_Area" localSheetId="1">'1'!$A$1:$Y$8</definedName>
    <definedName name="_xlnm.Print_Area" localSheetId="0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4" l="1"/>
  <c r="K17" i="4" l="1"/>
  <c r="L17" i="4" s="1"/>
  <c r="J17" i="4"/>
  <c r="J16" i="4"/>
  <c r="K15" i="4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19" i="4" l="1"/>
  <c r="L19" i="4" s="1"/>
  <c r="K37" i="4"/>
  <c r="L37" i="4" s="1"/>
  <c r="K35" i="4"/>
  <c r="L35" i="4" s="1"/>
  <c r="K33" i="4"/>
  <c r="L33" i="4" s="1"/>
  <c r="K31" i="4"/>
  <c r="L31" i="4" s="1"/>
  <c r="K29" i="4"/>
  <c r="L29" i="4" s="1"/>
  <c r="K27" i="4"/>
  <c r="L27" i="4" s="1"/>
  <c r="K25" i="4"/>
  <c r="L25" i="4" s="1"/>
  <c r="K23" i="4"/>
  <c r="L23" i="4" s="1"/>
  <c r="K21" i="4"/>
  <c r="L21" i="4" s="1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6" i="4"/>
  <c r="J37" i="4"/>
  <c r="J18" i="4"/>
  <c r="J19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U8" i="4" s="1"/>
  <c r="D4" i="5"/>
  <c r="U5" i="4" l="1"/>
  <c r="U3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<sst xmlns="http://schemas.openxmlformats.org/spreadsheetml/2006/main" count="113" uniqueCount="94">
  <si>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</si>
  <si>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</si>
  <si>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</si>
  <si>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</si>
  <si>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</si>
  <si>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</si>
  <si>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</si>
  <si>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</si>
  <si>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</si>
  <si>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</si>
  <si>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</si>
  <si>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オキサリプラチン</t>
    <phoneticPr fontId="1"/>
  </si>
  <si>
    <t>レボホリナート</t>
    <phoneticPr fontId="1"/>
  </si>
  <si>
    <t>フルオロウラシル(急速)</t>
    <rPh sb="9" eb="11">
      <t>キュウソク</t>
    </rPh>
    <phoneticPr fontId="1"/>
  </si>
  <si>
    <t>①</t>
    <phoneticPr fontId="1"/>
  </si>
  <si>
    <t>②</t>
    <phoneticPr fontId="1"/>
  </si>
  <si>
    <t>⑤</t>
    <phoneticPr fontId="1"/>
  </si>
  <si>
    <t>⑥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</si>
  <si>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</si>
  <si>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</si>
  <si>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</si>
  <si>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</si>
  <si>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</si>
  <si>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</si>
  <si>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</si>
  <si>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</si>
  <si>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</si>
  <si>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</si>
  <si>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</si>
  <si>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オキサリプラチン＿＿㎎+</t>
    <phoneticPr fontId="1"/>
  </si>
  <si>
    <t>③④</t>
    <phoneticPr fontId="1"/>
  </si>
  <si>
    <t>レボホリナート＿＿㎎+</t>
    <phoneticPr fontId="1"/>
  </si>
  <si>
    <t>フルオロウラシル(急速)＿＿㎎+</t>
    <rPh sb="9" eb="11">
      <t>キュウソク</t>
    </rPh>
    <phoneticPr fontId="1"/>
  </si>
  <si>
    <t>5%ブドウ糖液50mL</t>
    <rPh sb="5" eb="6">
      <t>トウ</t>
    </rPh>
    <rPh sb="6" eb="7">
      <t>エキ</t>
    </rPh>
    <phoneticPr fontId="1"/>
  </si>
  <si>
    <t>フルオロウラシル(持続)＿＿㎎+</t>
    <rPh sb="9" eb="11">
      <t>ジゾク</t>
    </rPh>
    <phoneticPr fontId="1"/>
  </si>
  <si>
    <t>5%ブドウ糖液500mL</t>
    <rPh sb="5" eb="6">
      <t>トウ</t>
    </rPh>
    <rPh sb="6" eb="7">
      <t>エキ</t>
    </rPh>
    <phoneticPr fontId="1"/>
  </si>
  <si>
    <t>⑦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</si>
  <si>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</si>
  <si>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</si>
  <si>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</si>
  <si>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</si>
  <si>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</si>
  <si>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</si>
  <si>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</si>
  <si>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</si>
  <si>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</si>
  <si>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</si>
  <si>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フルオロウラシル(持続)は本当に46時間(丸2日)かかることを念押しすること。</t>
    <rPh sb="9" eb="11">
      <t>ジゾク</t>
    </rPh>
    <rPh sb="13" eb="15">
      <t>ホントウ</t>
    </rPh>
    <rPh sb="18" eb="20">
      <t>ジカン</t>
    </rPh>
    <rPh sb="21" eb="22">
      <t>マル</t>
    </rPh>
    <rPh sb="23" eb="24">
      <t>ニチ</t>
    </rPh>
    <rPh sb="31" eb="33">
      <t>ネンオ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</si>
  <si>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</si>
  <si>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</si>
  <si>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</si>
  <si>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</si>
  <si>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</si>
  <si>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</si>
  <si>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</si>
  <si>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</si>
  <si>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</si>
  <si>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</si>
  <si>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</si>
  <si>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</si>
  <si>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</si>
  <si>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</si>
  <si>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フルオロウラシル(持続)</t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</si>
  <si>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</si>
  <si>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</si>
  <si>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</si>
  <si>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</si>
  <si>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</si>
  <si>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</si>
  <si>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</si>
  <si>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</si>
  <si>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</si>
  <si>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</si>
  <si>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</si>
  <si>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</si>
  <si>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</si>
  <si>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</si>
  <si>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</si>
  <si>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</si>
  <si>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</si>
  <si>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</si>
  <si>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</si>
  <si>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</si>
  <si>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</si>
  <si>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</si>
  <si>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</si>
  <si>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</si>
  <si>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</si>
  <si>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</si>
  <si>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</si>
  <si>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</si>
  <si>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</si>
  <si>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</si>
  <si>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ｍFOLFOX6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</si>
</sst>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shrinkToFit="1"/>
    </xf>
    <xf numFmtId="0" fontId="5" fillId="0" borderId="8" xfId="0" applyFont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6" fillId="4" borderId="0" xfId="0" applyFont="1" applyFill="1"/>
    <xf numFmtId="0" fontId="7" fillId="0" borderId="8" xfId="0" applyFont="1" applyBorder="1" applyAlignment="1">
      <alignment shrinkToFi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23</xdr:row>
      <xdr:rowOff>114300</xdr:rowOff>
    </xdr:from>
    <xdr:to>
      <xdr:col>13</xdr:col>
      <xdr:colOff>127000</xdr:colOff>
      <xdr:row>24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25</xdr:row>
      <xdr:rowOff>101600</xdr:rowOff>
    </xdr:from>
    <xdr:to>
      <xdr:col>13</xdr:col>
      <xdr:colOff>120650</xdr:colOff>
      <xdr:row>26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27</xdr:row>
      <xdr:rowOff>101600</xdr:rowOff>
    </xdr:from>
    <xdr:to>
      <xdr:col>13</xdr:col>
      <xdr:colOff>114300</xdr:colOff>
      <xdr:row>28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152400</xdr:colOff>
      <xdr:row>31</xdr:row>
      <xdr:rowOff>76200</xdr:rowOff>
    </xdr:from>
    <xdr:to>
      <xdr:col>17</xdr:col>
      <xdr:colOff>133350</xdr:colOff>
      <xdr:row>32</xdr:row>
      <xdr:rowOff>114300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1019D4A7-4C15-494E-8C98-0728901A2385}"/>
            </a:ext>
          </a:extLst>
        </xdr:cNvPr>
        <xdr:cNvSpPr/>
      </xdr:nvSpPr>
      <xdr:spPr>
        <a:xfrm>
          <a:off x="5067300" y="56515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254000</xdr:colOff>
      <xdr:row>29</xdr:row>
      <xdr:rowOff>88900</xdr:rowOff>
    </xdr:from>
    <xdr:to>
      <xdr:col>17</xdr:col>
      <xdr:colOff>44450</xdr:colOff>
      <xdr:row>30</xdr:row>
      <xdr:rowOff>133350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id="{42EA70FB-73D8-49E8-9004-94C9BAC984B4}"/>
            </a:ext>
          </a:extLst>
        </xdr:cNvPr>
        <xdr:cNvSpPr/>
      </xdr:nvSpPr>
      <xdr:spPr>
        <a:xfrm rot="16200000">
          <a:off x="4505325" y="4727575"/>
          <a:ext cx="298450" cy="11557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222250</xdr:colOff>
      <xdr:row>8</xdr:row>
      <xdr:rowOff>190501</xdr:rowOff>
    </xdr:from>
    <xdr:to>
      <xdr:col>20</xdr:col>
      <xdr:colOff>215900</xdr:colOff>
      <xdr:row>10</xdr:row>
      <xdr:rowOff>36261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524250" y="1883834"/>
          <a:ext cx="2194983" cy="311427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21</xdr:col>
      <xdr:colOff>44450</xdr:colOff>
      <xdr:row>8</xdr:row>
      <xdr:rowOff>222251</xdr:rowOff>
    </xdr:from>
    <xdr:to>
      <xdr:col>24</xdr:col>
      <xdr:colOff>158750</xdr:colOff>
      <xdr:row>10</xdr:row>
      <xdr:rowOff>25178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5822950" y="1902884"/>
          <a:ext cx="939800" cy="281294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20</xdr:col>
      <xdr:colOff>133350</xdr:colOff>
      <xdr:row>19</xdr:row>
      <xdr:rowOff>95250</xdr:rowOff>
    </xdr:from>
    <xdr:to>
      <xdr:col>21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140450" y="28892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21</xdr:row>
      <xdr:rowOff>120650</xdr:rowOff>
    </xdr:from>
    <xdr:to>
      <xdr:col>21</xdr:col>
      <xdr:colOff>127000</xdr:colOff>
      <xdr:row>22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23</xdr:row>
      <xdr:rowOff>139700</xdr:rowOff>
    </xdr:from>
    <xdr:to>
      <xdr:col>21</xdr:col>
      <xdr:colOff>127000</xdr:colOff>
      <xdr:row>24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139700</xdr:colOff>
      <xdr:row>25</xdr:row>
      <xdr:rowOff>127000</xdr:rowOff>
    </xdr:from>
    <xdr:to>
      <xdr:col>21</xdr:col>
      <xdr:colOff>120650</xdr:colOff>
      <xdr:row>26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133350</xdr:colOff>
      <xdr:row>27</xdr:row>
      <xdr:rowOff>127000</xdr:rowOff>
    </xdr:from>
    <xdr:to>
      <xdr:col>21</xdr:col>
      <xdr:colOff>114300</xdr:colOff>
      <xdr:row>28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254000</xdr:colOff>
      <xdr:row>29</xdr:row>
      <xdr:rowOff>114300</xdr:rowOff>
    </xdr:from>
    <xdr:to>
      <xdr:col>25</xdr:col>
      <xdr:colOff>44450</xdr:colOff>
      <xdr:row>30</xdr:row>
      <xdr:rowOff>158750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E596FBE7-30DD-4F31-9C1F-8FA0F1A41E60}"/>
            </a:ext>
          </a:extLst>
        </xdr:cNvPr>
        <xdr:cNvSpPr/>
      </xdr:nvSpPr>
      <xdr:spPr>
        <a:xfrm rot="16200000">
          <a:off x="6689725" y="5006975"/>
          <a:ext cx="298450" cy="11557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23076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16" zoomScale="90" zoomScaleNormal="90" zoomScalePageLayoutView="90" workbookViewId="0">
      <selection activeCell="C34" sqref="C3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53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89" t="str">
        <f>IF('1'!D7="","",'1'!D7)</f>
        <v/>
      </c>
      <c r="B2" s="89"/>
      <c r="C2" s="89"/>
      <c r="D2" s="90" t="str">
        <f>IF('1'!D8="","",'1'!D8)</f>
        <v/>
      </c>
      <c r="E2" s="90"/>
      <c r="F2" s="90"/>
      <c r="G2" s="90"/>
      <c r="H2" s="90"/>
      <c r="I2" s="6"/>
      <c r="J2" s="6"/>
      <c r="K2" s="6"/>
      <c r="L2" s="11"/>
      <c r="M2" s="94" t="s">
        <v>54</v>
      </c>
      <c r="N2" s="94"/>
      <c r="O2" s="94"/>
      <c r="P2" s="94"/>
      <c r="Q2" s="94"/>
      <c r="R2" s="94"/>
      <c r="S2" s="95" t="s">
        <v>55</v>
      </c>
      <c r="T2" s="95"/>
      <c r="U2" s="84" t="s">
        <v>56</v>
      </c>
      <c r="V2" s="84"/>
      <c r="W2" s="84"/>
      <c r="X2" s="84"/>
      <c r="Y2" s="84"/>
      <c r="Z2" s="84"/>
      <c r="AA2" s="84"/>
      <c r="AB2" s="84"/>
      <c r="AC2" s="84"/>
    </row>
    <row r="3" spans="1:29">
      <c r="A3" s="89"/>
      <c r="B3" s="89"/>
      <c r="C3" s="89"/>
      <c r="D3" s="90"/>
      <c r="E3" s="90"/>
      <c r="F3" s="90"/>
      <c r="G3" s="90"/>
      <c r="H3" s="90"/>
      <c r="I3" s="6" t="s">
        <v>58</v>
      </c>
      <c r="J3" s="6"/>
      <c r="K3" s="88" t="str">
        <f>IF(M3="","","治療薬1")</f>
        <v>治療薬1</v>
      </c>
      <c r="L3" s="88"/>
      <c r="M3" s="93" t="str">
        <f>IF('1'!K3="","",'1'!K3)</f>
        <v>オキサリプラチン</v>
      </c>
      <c r="N3" s="93"/>
      <c r="O3" s="93"/>
      <c r="P3" s="93"/>
      <c r="Q3" s="93"/>
      <c r="R3" s="93"/>
      <c r="S3" s="92" t="str">
        <f>IF('1'!X3&lt;&gt;"",'1'!X3,"")</f>
        <v/>
      </c>
      <c r="T3" s="92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/>
      </c>
      <c r="Z3" s="20"/>
      <c r="AA3" s="17" t="str">
        <f t="shared" ref="AA3:AA8" si="3">IF(OR(M3="S-1",M3="カペシタビン",M3="フルオロウラシル(持続)"),"月","")</f>
        <v/>
      </c>
      <c r="AB3" s="20"/>
      <c r="AC3" s="17" t="str">
        <f t="shared" ref="AC3:AC8" si="4">IF(OR(M3="S-1",M3="カペシタビン",M3="フルオロウラシル(持続)"),"日","")</f>
        <v/>
      </c>
    </row>
    <row r="4" spans="1:29">
      <c r="A4" s="7" t="s">
        <v>59</v>
      </c>
      <c r="B4" s="16"/>
      <c r="C4" s="6"/>
      <c r="D4" s="96" t="str">
        <f>IF('1'!A2="","",'1'!A2)</f>
        <v>ｍFOLFOX6</v>
      </c>
      <c r="E4" s="96"/>
      <c r="F4" s="96"/>
      <c r="G4" s="96"/>
      <c r="H4" s="96"/>
      <c r="I4" s="96"/>
      <c r="J4" s="6"/>
      <c r="K4" s="88" t="str">
        <f>IF(M4="","","治療薬2")</f>
        <v>治療薬2</v>
      </c>
      <c r="L4" s="88"/>
      <c r="M4" s="93" t="str">
        <f>IF('1'!K4="","",'1'!K4)</f>
        <v>レボホリナート</v>
      </c>
      <c r="N4" s="93"/>
      <c r="O4" s="93"/>
      <c r="P4" s="93"/>
      <c r="Q4" s="93"/>
      <c r="R4" s="93"/>
      <c r="S4" s="92" t="str">
        <f>IF('1'!X4&lt;&gt;"",'1'!X4,"")</f>
        <v/>
      </c>
      <c r="T4" s="92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64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88" t="str">
        <f>IF(M5="","","治療薬3")</f>
        <v>治療薬3</v>
      </c>
      <c r="L5" s="88"/>
      <c r="M5" s="93" t="str">
        <f>IF('1'!K5="","",'1'!K5)</f>
        <v>フルオロウラシル(急速)</v>
      </c>
      <c r="N5" s="93"/>
      <c r="O5" s="93"/>
      <c r="P5" s="93"/>
      <c r="Q5" s="93"/>
      <c r="R5" s="93"/>
      <c r="S5" s="92" t="str">
        <f>IF('1'!X5&lt;&gt;"",'1'!X5,"")</f>
        <v/>
      </c>
      <c r="T5" s="92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91">
        <f ca="1">TODAY()</f>
        <v>44135</v>
      </c>
      <c r="B6" s="91"/>
      <c r="C6" s="91"/>
      <c r="D6" s="91"/>
      <c r="E6" s="91"/>
      <c r="F6" s="6" t="s">
        <v>63</v>
      </c>
      <c r="G6" s="6"/>
      <c r="H6" s="6"/>
      <c r="I6" s="6"/>
      <c r="J6" s="6"/>
      <c r="K6" s="88" t="str">
        <f>IF(M6="","","治療薬4")</f>
        <v>治療薬4</v>
      </c>
      <c r="L6" s="88"/>
      <c r="M6" s="93" t="str">
        <f>IF('1'!K6="","",'1'!K6)</f>
        <v>フルオロウラシル(持続)</v>
      </c>
      <c r="N6" s="93"/>
      <c r="O6" s="93"/>
      <c r="P6" s="93"/>
      <c r="Q6" s="93"/>
      <c r="R6" s="93"/>
      <c r="S6" s="92" t="str">
        <f>IF('1'!X6&lt;&gt;"",'1'!X6,"")</f>
        <v/>
      </c>
      <c r="T6" s="92"/>
      <c r="U6" s="20"/>
      <c r="V6" s="17" t="str">
        <f t="shared" si="0"/>
        <v>月</v>
      </c>
      <c r="W6" s="20"/>
      <c r="X6" s="17" t="str">
        <f t="shared" si="1"/>
        <v>日</v>
      </c>
      <c r="Y6" s="17" t="str">
        <f t="shared" si="2"/>
        <v>～</v>
      </c>
      <c r="Z6" s="20"/>
      <c r="AA6" s="17" t="str">
        <f t="shared" si="3"/>
        <v>月</v>
      </c>
      <c r="AB6" s="20"/>
      <c r="AC6" s="17" t="str">
        <f t="shared" si="4"/>
        <v>日</v>
      </c>
    </row>
    <row r="7" spans="1:29">
      <c r="A7" s="85" t="s">
        <v>60</v>
      </c>
      <c r="B7" s="85"/>
      <c r="C7" s="85"/>
      <c r="D7" s="85"/>
      <c r="E7" s="85"/>
      <c r="F7" s="85"/>
      <c r="G7" s="85"/>
      <c r="H7" s="85"/>
      <c r="I7" s="85"/>
      <c r="J7" s="6"/>
      <c r="K7" s="88" t="str">
        <f>IF(M7="","","治療薬5")</f>
        <v/>
      </c>
      <c r="L7" s="88"/>
      <c r="M7" s="93" t="str">
        <f>IF('1'!K7="","",'1'!K7)</f>
        <v/>
      </c>
      <c r="N7" s="93"/>
      <c r="O7" s="93"/>
      <c r="P7" s="93"/>
      <c r="Q7" s="93"/>
      <c r="R7" s="93"/>
      <c r="S7" s="92" t="str">
        <f>IF('1'!X7&lt;&gt;"",'1'!X7,"")</f>
        <v/>
      </c>
      <c r="T7" s="92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85"/>
      <c r="B8" s="85"/>
      <c r="C8" s="85"/>
      <c r="D8" s="85"/>
      <c r="E8" s="85"/>
      <c r="F8" s="85"/>
      <c r="G8" s="85"/>
      <c r="H8" s="85"/>
      <c r="I8" s="85"/>
      <c r="J8" s="6"/>
      <c r="K8" s="88" t="str">
        <f>IF(M8="","","治療薬6")</f>
        <v/>
      </c>
      <c r="L8" s="88"/>
      <c r="M8" s="93" t="str">
        <f>IF('1'!K8="","",'1'!K8)</f>
        <v/>
      </c>
      <c r="N8" s="93"/>
      <c r="O8" s="93"/>
      <c r="P8" s="93"/>
      <c r="Q8" s="93"/>
      <c r="R8" s="93"/>
      <c r="S8" s="92" t="str">
        <f>IF('1'!X8&lt;&gt;"",'1'!X8,"")</f>
        <v/>
      </c>
      <c r="T8" s="92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57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65</v>
      </c>
      <c r="E11" s="5" t="s">
        <v>72</v>
      </c>
    </row>
    <row r="12" spans="1:29">
      <c r="B12" s="86" t="s">
        <v>82</v>
      </c>
      <c r="C12" s="86"/>
      <c r="D12" s="86"/>
    </row>
    <row r="13" spans="1:29">
      <c r="B13" s="87" t="s">
        <v>61</v>
      </c>
      <c r="C13" s="87"/>
      <c r="D13" s="87"/>
      <c r="E13" s="5" t="s">
        <v>70</v>
      </c>
      <c r="G13" s="5" t="s">
        <v>73</v>
      </c>
    </row>
    <row r="14" spans="1:29">
      <c r="G14" s="5" t="s">
        <v>85</v>
      </c>
    </row>
    <row r="15" spans="1:29">
      <c r="A15" s="18" t="s">
        <v>66</v>
      </c>
      <c r="E15" s="5" t="s">
        <v>71</v>
      </c>
    </row>
    <row r="16" spans="1:29">
      <c r="B16" s="86" t="s">
        <v>83</v>
      </c>
      <c r="C16" s="86"/>
      <c r="D16" s="86"/>
    </row>
    <row r="17" spans="1:29">
      <c r="B17" s="87" t="s">
        <v>61</v>
      </c>
      <c r="C17" s="87"/>
      <c r="D17" s="87"/>
      <c r="E17" s="5" t="s">
        <v>70</v>
      </c>
      <c r="G17" s="5" t="s">
        <v>74</v>
      </c>
    </row>
    <row r="18" spans="1:29">
      <c r="G18" s="5" t="s">
        <v>75</v>
      </c>
    </row>
    <row r="19" spans="1:29">
      <c r="A19" s="18" t="s">
        <v>67</v>
      </c>
      <c r="E19" s="5" t="s">
        <v>76</v>
      </c>
    </row>
    <row r="20" spans="1:29">
      <c r="B20" s="86" t="s">
        <v>82</v>
      </c>
      <c r="C20" s="86"/>
      <c r="D20" s="86"/>
    </row>
    <row r="21" spans="1:29">
      <c r="B21" s="87" t="s">
        <v>61</v>
      </c>
      <c r="C21" s="87"/>
      <c r="D21" s="87"/>
      <c r="E21" s="5" t="s">
        <v>70</v>
      </c>
      <c r="G21" s="5" t="s">
        <v>77</v>
      </c>
    </row>
    <row r="22" spans="1:29">
      <c r="G22" s="5" t="s">
        <v>78</v>
      </c>
    </row>
    <row r="23" spans="1:29">
      <c r="A23" s="18" t="s">
        <v>68</v>
      </c>
      <c r="E23" s="5" t="s">
        <v>79</v>
      </c>
    </row>
    <row r="24" spans="1:29">
      <c r="B24" s="86" t="s">
        <v>83</v>
      </c>
      <c r="C24" s="86"/>
      <c r="D24" s="86"/>
    </row>
    <row r="25" spans="1:29">
      <c r="B25" s="87" t="s">
        <v>61</v>
      </c>
      <c r="C25" s="87"/>
      <c r="D25" s="87"/>
      <c r="E25" s="5" t="s">
        <v>70</v>
      </c>
      <c r="G25" s="5" t="s">
        <v>81</v>
      </c>
    </row>
    <row r="26" spans="1:29">
      <c r="G26" s="5" t="s">
        <v>80</v>
      </c>
    </row>
    <row r="27" spans="1:29">
      <c r="A27" s="18" t="s">
        <v>69</v>
      </c>
      <c r="E27" s="5" t="s">
        <v>86</v>
      </c>
    </row>
    <row r="28" spans="1:29">
      <c r="B28" s="86" t="s">
        <v>82</v>
      </c>
      <c r="C28" s="86"/>
      <c r="D28" s="86"/>
    </row>
    <row r="29" spans="1:29">
      <c r="B29" s="87" t="s">
        <v>61</v>
      </c>
      <c r="C29" s="87"/>
      <c r="D29" s="87"/>
      <c r="E29" s="5" t="s">
        <v>70</v>
      </c>
      <c r="G29" s="5" t="s">
        <v>84</v>
      </c>
    </row>
    <row r="30" spans="1:29">
      <c r="G30" s="5" t="s">
        <v>87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86"/>
      <c r="C32" s="86"/>
      <c r="D32" s="86"/>
      <c r="S32" s="9"/>
      <c r="U32" s="9"/>
      <c r="Y32" s="5"/>
      <c r="Z32" s="9"/>
      <c r="AA32" s="5"/>
      <c r="AC32" s="5"/>
    </row>
    <row r="33" spans="1:29">
      <c r="B33" s="83" t="str">
        <f>IF(A31="","","無･軽度･中･重度")</f>
        <v/>
      </c>
      <c r="C33" s="83"/>
      <c r="D33" s="83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49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88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50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51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89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lVUCTZVIEvbx2NInWIK/BEGBzUmcdzNNqTsjV/IcvWD90UoYBdgIMKbqLuzQS4cgHbZtO3Pl44BvjLA2BRDufA==" saltValue="4pK933Ywudpy6m8HpQHjoA==" spinCount="100000" sheet="1" objects="1" scenarios="1" selectLockedCells="1"/>
  <mergeCells count="38">
    <mergeCell ref="K4:L4"/>
    <mergeCell ref="S2:T2"/>
    <mergeCell ref="M3:R3"/>
    <mergeCell ref="S3:T3"/>
    <mergeCell ref="D4:I4"/>
    <mergeCell ref="K3:L3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B28:D28"/>
    <mergeCell ref="B21:D21"/>
    <mergeCell ref="B24:D24"/>
    <mergeCell ref="B17:D17"/>
    <mergeCell ref="B20:D20"/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Y42"/>
  <sheetViews>
    <sheetView showGridLines="0" tabSelected="1" view="pageLayout" zoomScale="90" zoomScaleNormal="90" zoomScalePageLayoutView="90" workbookViewId="0">
      <selection activeCell="X3" sqref="X3:Y3"/>
    </sheetView>
  </sheetViews>
  <sheetFormatPr defaultRowHeight="16.5"/>
  <cols>
    <col min="1" max="51" width="3.5" style="28" customWidth="1"/>
    <col min="52" max="16384" width="8.6640625" style="28"/>
  </cols>
  <sheetData>
    <row r="1" spans="1:25">
      <c r="A1" s="23" t="s">
        <v>45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5">
      <c r="A2" s="65" t="s">
        <v>93</v>
      </c>
      <c r="B2" s="65"/>
      <c r="C2" s="65"/>
      <c r="D2" s="65"/>
      <c r="E2" s="65"/>
      <c r="F2" s="22"/>
      <c r="G2" s="28" t="s">
        <v>9</v>
      </c>
      <c r="J2" s="24"/>
      <c r="K2" s="28" t="s">
        <v>18</v>
      </c>
      <c r="Q2" s="28" t="s">
        <v>5</v>
      </c>
      <c r="U2" s="68" t="s">
        <v>19</v>
      </c>
      <c r="V2" s="68"/>
      <c r="X2" s="68" t="s">
        <v>20</v>
      </c>
      <c r="Y2" s="68"/>
    </row>
    <row r="3" spans="1:25">
      <c r="A3" s="22"/>
      <c r="B3" s="28" t="s">
        <v>22</v>
      </c>
      <c r="C3" s="22"/>
      <c r="D3" s="28" t="s">
        <v>23</v>
      </c>
      <c r="J3" s="29" t="str">
        <f>IF(K3="","","A")</f>
        <v>A</v>
      </c>
      <c r="K3" s="69" t="s">
        <v>11</v>
      </c>
      <c r="L3" s="69"/>
      <c r="M3" s="69"/>
      <c r="N3" s="69"/>
      <c r="O3" s="69"/>
      <c r="P3" s="69"/>
      <c r="Q3" s="70">
        <v>85</v>
      </c>
      <c r="R3" s="70"/>
      <c r="S3" s="69" t="s">
        <v>6</v>
      </c>
      <c r="T3" s="69"/>
      <c r="U3" s="97" t="str">
        <f t="shared" ref="U3:U8" si="0">IFERROR($D$6*Q3,"")</f>
        <v/>
      </c>
      <c r="V3" s="97"/>
      <c r="W3" s="29" t="str">
        <f t="shared" ref="W3:W8" si="1">IF(K3="","","➡")</f>
        <v>➡</v>
      </c>
      <c r="X3" s="71"/>
      <c r="Y3" s="71"/>
    </row>
    <row r="4" spans="1:25">
      <c r="A4" s="72" t="s">
        <v>0</v>
      </c>
      <c r="B4" s="72"/>
      <c r="C4" s="72"/>
      <c r="D4" s="73"/>
      <c r="E4" s="73"/>
      <c r="F4" s="73"/>
      <c r="G4" s="28" t="s">
        <v>3</v>
      </c>
      <c r="J4" s="29" t="str">
        <f>IF(K4="","","B")</f>
        <v>B</v>
      </c>
      <c r="K4" s="69" t="s">
        <v>12</v>
      </c>
      <c r="L4" s="69"/>
      <c r="M4" s="69"/>
      <c r="N4" s="69"/>
      <c r="O4" s="69"/>
      <c r="P4" s="69"/>
      <c r="Q4" s="70">
        <v>200</v>
      </c>
      <c r="R4" s="70"/>
      <c r="S4" s="69" t="s">
        <v>6</v>
      </c>
      <c r="T4" s="69"/>
      <c r="U4" s="97" t="str">
        <f t="shared" si="0"/>
        <v/>
      </c>
      <c r="V4" s="97"/>
      <c r="W4" s="29" t="str">
        <f t="shared" si="1"/>
        <v>➡</v>
      </c>
      <c r="X4" s="71"/>
      <c r="Y4" s="71"/>
    </row>
    <row r="5" spans="1:25">
      <c r="A5" s="72" t="s">
        <v>1</v>
      </c>
      <c r="B5" s="72"/>
      <c r="C5" s="72"/>
      <c r="D5" s="73"/>
      <c r="E5" s="73"/>
      <c r="F5" s="73"/>
      <c r="G5" s="28" t="s">
        <v>21</v>
      </c>
      <c r="J5" s="29" t="str">
        <f>IF(K5="","","C")</f>
        <v>C</v>
      </c>
      <c r="K5" s="69" t="s">
        <v>13</v>
      </c>
      <c r="L5" s="69"/>
      <c r="M5" s="69"/>
      <c r="N5" s="69"/>
      <c r="O5" s="69"/>
      <c r="P5" s="69"/>
      <c r="Q5" s="70">
        <v>400</v>
      </c>
      <c r="R5" s="70"/>
      <c r="S5" s="69" t="s">
        <v>6</v>
      </c>
      <c r="T5" s="69"/>
      <c r="U5" s="97" t="str">
        <f t="shared" si="0"/>
        <v/>
      </c>
      <c r="V5" s="97"/>
      <c r="W5" s="29" t="str">
        <f t="shared" si="1"/>
        <v>➡</v>
      </c>
      <c r="X5" s="71"/>
      <c r="Y5" s="71"/>
    </row>
    <row r="6" spans="1:25">
      <c r="A6" s="72" t="s">
        <v>2</v>
      </c>
      <c r="B6" s="72"/>
      <c r="C6" s="72"/>
      <c r="D6" s="74" t="str">
        <f>IF(AND($A$2&lt;&gt;"",$D$4&lt;&gt;""),D4^0.725*D5^0.425*0.007184,"")</f>
        <v/>
      </c>
      <c r="E6" s="74"/>
      <c r="F6" s="74"/>
      <c r="G6" s="28" t="s">
        <v>4</v>
      </c>
      <c r="J6" s="29" t="str">
        <f>IF(K6="","","D")</f>
        <v>D</v>
      </c>
      <c r="K6" s="69" t="s">
        <v>62</v>
      </c>
      <c r="L6" s="69"/>
      <c r="M6" s="69"/>
      <c r="N6" s="69"/>
      <c r="O6" s="69"/>
      <c r="P6" s="69"/>
      <c r="Q6" s="70">
        <v>2400</v>
      </c>
      <c r="R6" s="70"/>
      <c r="S6" s="69" t="s">
        <v>6</v>
      </c>
      <c r="T6" s="69"/>
      <c r="U6" s="97" t="str">
        <f t="shared" si="0"/>
        <v/>
      </c>
      <c r="V6" s="97"/>
      <c r="W6" s="29" t="str">
        <f t="shared" si="1"/>
        <v>➡</v>
      </c>
      <c r="X6" s="71"/>
      <c r="Y6" s="71"/>
    </row>
    <row r="7" spans="1:25">
      <c r="A7" s="72" t="s">
        <v>7</v>
      </c>
      <c r="B7" s="72"/>
      <c r="C7" s="72"/>
      <c r="D7" s="73"/>
      <c r="E7" s="73"/>
      <c r="F7" s="73"/>
      <c r="J7" s="29" t="str">
        <f>IF(K7="","","E")</f>
        <v/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97"/>
      <c r="V7" s="97"/>
      <c r="W7" s="29" t="str">
        <f t="shared" si="1"/>
        <v/>
      </c>
      <c r="X7" s="71"/>
      <c r="Y7" s="71"/>
    </row>
    <row r="8" spans="1:25">
      <c r="A8" s="72" t="s">
        <v>8</v>
      </c>
      <c r="B8" s="72"/>
      <c r="C8" s="72"/>
      <c r="D8" s="73"/>
      <c r="E8" s="73"/>
      <c r="F8" s="73"/>
      <c r="J8" s="29" t="str">
        <f>IF(K8="","","F")</f>
        <v/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97" t="str">
        <f t="shared" si="0"/>
        <v/>
      </c>
      <c r="V8" s="97"/>
      <c r="W8" s="29" t="str">
        <f t="shared" si="1"/>
        <v/>
      </c>
      <c r="X8" s="71"/>
      <c r="Y8" s="71"/>
    </row>
    <row r="9" spans="1:25">
      <c r="A9" s="23" t="s">
        <v>41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0" customHeight="1">
      <c r="I10" s="75" t="s">
        <v>24</v>
      </c>
      <c r="J10" s="76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5" ht="20" customHeight="1">
      <c r="I11" s="77" t="s">
        <v>42</v>
      </c>
      <c r="J11" s="78"/>
      <c r="K11" s="79" t="s">
        <v>25</v>
      </c>
      <c r="L11" s="80"/>
      <c r="M11" s="81" t="s">
        <v>43</v>
      </c>
      <c r="N11" s="82"/>
      <c r="O11" s="81">
        <v>2</v>
      </c>
      <c r="P11" s="82"/>
      <c r="Q11" s="81">
        <v>3</v>
      </c>
      <c r="R11" s="82"/>
      <c r="S11" s="81">
        <v>8</v>
      </c>
      <c r="T11" s="82"/>
      <c r="U11" s="81">
        <v>15</v>
      </c>
      <c r="V11" s="82"/>
      <c r="W11" s="56"/>
      <c r="X11" s="56"/>
      <c r="Y11" s="56"/>
    </row>
    <row r="12" spans="1:25" s="37" customFormat="1" ht="20" customHeight="1">
      <c r="A12" s="61"/>
      <c r="B12" s="63" t="s">
        <v>90</v>
      </c>
      <c r="C12" s="63"/>
      <c r="D12" s="63"/>
      <c r="E12" s="63"/>
      <c r="F12" s="63"/>
      <c r="G12" s="63"/>
      <c r="H12" s="63"/>
      <c r="I12" s="47"/>
      <c r="J12" s="48" t="str">
        <f>IF(I12="","","mL")</f>
        <v/>
      </c>
      <c r="K12" s="54"/>
      <c r="L12" s="55"/>
      <c r="M12" s="43"/>
      <c r="N12" s="33"/>
      <c r="O12" s="57" t="s">
        <v>91</v>
      </c>
      <c r="P12" s="58"/>
      <c r="Q12" s="57" t="s">
        <v>91</v>
      </c>
      <c r="R12" s="58"/>
      <c r="T12" s="33"/>
      <c r="V12" s="33"/>
    </row>
    <row r="13" spans="1:25" s="37" customFormat="1" ht="20" customHeight="1">
      <c r="A13" s="62"/>
      <c r="B13" s="64"/>
      <c r="C13" s="64"/>
      <c r="D13" s="64"/>
      <c r="E13" s="64"/>
      <c r="F13" s="64"/>
      <c r="G13" s="64"/>
      <c r="H13" s="64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59" t="s">
        <v>92</v>
      </c>
      <c r="P13" s="60"/>
      <c r="Q13" s="59" t="s">
        <v>92</v>
      </c>
      <c r="R13" s="60"/>
      <c r="S13" s="41"/>
      <c r="T13" s="38"/>
      <c r="U13" s="41"/>
      <c r="V13" s="38"/>
      <c r="W13" s="41"/>
    </row>
    <row r="14" spans="1:25" s="37" customFormat="1" ht="20" customHeight="1">
      <c r="A14" s="61"/>
      <c r="B14" s="63"/>
      <c r="C14" s="63"/>
      <c r="D14" s="63"/>
      <c r="E14" s="63"/>
      <c r="F14" s="63"/>
      <c r="G14" s="63"/>
      <c r="H14" s="63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V14" s="33"/>
    </row>
    <row r="15" spans="1:25" s="37" customFormat="1" ht="20" customHeight="1">
      <c r="A15" s="62"/>
      <c r="B15" s="64"/>
      <c r="C15" s="64"/>
      <c r="D15" s="64"/>
      <c r="E15" s="64"/>
      <c r="F15" s="64"/>
      <c r="G15" s="64"/>
      <c r="H15" s="64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/>
      <c r="N15" s="38"/>
      <c r="O15" s="41"/>
      <c r="P15" s="38"/>
      <c r="Q15" s="41"/>
      <c r="R15" s="38"/>
      <c r="S15" s="41"/>
      <c r="T15" s="38"/>
      <c r="U15" s="41"/>
      <c r="V15" s="38"/>
      <c r="W15" s="41"/>
    </row>
    <row r="16" spans="1:25" s="37" customFormat="1" ht="20" customHeight="1">
      <c r="A16" s="61"/>
      <c r="B16" s="63"/>
      <c r="C16" s="63"/>
      <c r="D16" s="63"/>
      <c r="E16" s="63"/>
      <c r="F16" s="63"/>
      <c r="G16" s="63"/>
      <c r="H16" s="63"/>
      <c r="I16" s="47"/>
      <c r="J16" s="48" t="str">
        <f t="shared" ref="J16" si="5">IF(I16="","","mL")</f>
        <v/>
      </c>
      <c r="K16" s="34"/>
      <c r="L16" s="35"/>
      <c r="M16" s="36"/>
      <c r="N16" s="33"/>
      <c r="P16" s="33"/>
      <c r="R16" s="33"/>
      <c r="T16" s="33"/>
      <c r="V16" s="33"/>
    </row>
    <row r="17" spans="1:23" s="37" customFormat="1" ht="20" customHeight="1">
      <c r="A17" s="62"/>
      <c r="B17" s="64"/>
      <c r="C17" s="64"/>
      <c r="D17" s="64"/>
      <c r="E17" s="64"/>
      <c r="F17" s="64"/>
      <c r="G17" s="64"/>
      <c r="H17" s="64"/>
      <c r="I17" s="49"/>
      <c r="J17" s="50" t="str">
        <f t="shared" ref="J17" si="6">IF(I17="","","hr")</f>
        <v/>
      </c>
      <c r="K17" s="39" t="str">
        <f>IFERROR(I16/I17,"")</f>
        <v/>
      </c>
      <c r="L17" s="40" t="str">
        <f>IF(K17="","","mL/hr")</f>
        <v/>
      </c>
      <c r="M17" s="41"/>
      <c r="N17" s="38"/>
      <c r="O17" s="41"/>
      <c r="P17" s="38"/>
      <c r="Q17" s="41"/>
      <c r="R17" s="38"/>
      <c r="S17" s="41"/>
      <c r="T17" s="38"/>
      <c r="U17" s="41"/>
      <c r="V17" s="38"/>
      <c r="W17" s="41"/>
    </row>
    <row r="18" spans="1:23" s="37" customFormat="1" ht="20" customHeight="1">
      <c r="A18" s="61"/>
      <c r="B18" s="63"/>
      <c r="C18" s="63"/>
      <c r="D18" s="63"/>
      <c r="E18" s="63"/>
      <c r="F18" s="63"/>
      <c r="G18" s="63"/>
      <c r="H18" s="63"/>
      <c r="I18" s="47"/>
      <c r="J18" s="48" t="str">
        <f t="shared" ref="J18" si="7">IF(I18="","","mL")</f>
        <v/>
      </c>
      <c r="K18" s="34"/>
      <c r="L18" s="35"/>
      <c r="M18" s="36"/>
      <c r="N18" s="33"/>
      <c r="P18" s="33"/>
      <c r="R18" s="33"/>
      <c r="T18" s="33"/>
      <c r="V18" s="33"/>
    </row>
    <row r="19" spans="1:23" s="37" customFormat="1" ht="20" customHeight="1">
      <c r="A19" s="62"/>
      <c r="B19" s="64"/>
      <c r="C19" s="64"/>
      <c r="D19" s="64"/>
      <c r="E19" s="64"/>
      <c r="F19" s="64"/>
      <c r="G19" s="64"/>
      <c r="H19" s="64"/>
      <c r="I19" s="49"/>
      <c r="J19" s="50" t="str">
        <f t="shared" ref="J19" si="8">IF(I19="","","hr")</f>
        <v/>
      </c>
      <c r="K19" s="39" t="str">
        <f>IFERROR(I18/I19,"")</f>
        <v/>
      </c>
      <c r="L19" s="40" t="str">
        <f>IF(K19="","","mL/hr")</f>
        <v/>
      </c>
      <c r="M19" s="41"/>
      <c r="N19" s="38"/>
      <c r="O19" s="41"/>
      <c r="P19" s="38"/>
      <c r="Q19" s="41"/>
      <c r="R19" s="38"/>
      <c r="S19" s="41"/>
      <c r="T19" s="38"/>
      <c r="U19" s="41"/>
      <c r="V19" s="38"/>
      <c r="W19" s="41"/>
    </row>
    <row r="20" spans="1:23" s="37" customFormat="1" ht="19" customHeight="1">
      <c r="A20" s="61" t="s">
        <v>14</v>
      </c>
      <c r="B20" s="67" t="s">
        <v>37</v>
      </c>
      <c r="C20" s="67"/>
      <c r="D20" s="67"/>
      <c r="E20" s="67"/>
      <c r="F20" s="67"/>
      <c r="G20" s="67"/>
      <c r="H20" s="67"/>
      <c r="I20" s="47">
        <v>100</v>
      </c>
      <c r="J20" s="48" t="str">
        <f>IF(I20="","","mL")</f>
        <v>mL</v>
      </c>
      <c r="K20" s="42"/>
      <c r="L20" s="33"/>
      <c r="N20" s="33"/>
      <c r="P20" s="33"/>
      <c r="R20" s="33"/>
      <c r="T20" s="33"/>
      <c r="V20" s="33"/>
    </row>
    <row r="21" spans="1:23" s="37" customFormat="1" ht="20" customHeight="1">
      <c r="A21" s="62"/>
      <c r="B21" s="66" t="s">
        <v>39</v>
      </c>
      <c r="C21" s="66"/>
      <c r="D21" s="66"/>
      <c r="E21" s="66"/>
      <c r="F21" s="66"/>
      <c r="G21" s="66"/>
      <c r="H21" s="66"/>
      <c r="I21" s="49"/>
      <c r="J21" s="50" t="str">
        <f>IF(I21="","","hr")</f>
        <v/>
      </c>
      <c r="K21" s="44" t="str">
        <f>IFERROR(I20/I21,"")</f>
        <v/>
      </c>
      <c r="L21" s="45" t="str">
        <f>IF(K21="","","mL/hr")</f>
        <v/>
      </c>
      <c r="M21" s="41"/>
      <c r="N21" s="38"/>
      <c r="O21" s="41"/>
      <c r="P21" s="38"/>
      <c r="Q21" s="41"/>
      <c r="R21" s="38"/>
      <c r="S21" s="41"/>
      <c r="T21" s="38"/>
      <c r="U21" s="41"/>
      <c r="V21" s="38"/>
      <c r="W21" s="41"/>
    </row>
    <row r="22" spans="1:23" s="37" customFormat="1" ht="20" customHeight="1">
      <c r="A22" s="61" t="s">
        <v>15</v>
      </c>
      <c r="B22" s="63" t="s">
        <v>28</v>
      </c>
      <c r="C22" s="63"/>
      <c r="D22" s="63"/>
      <c r="E22" s="63"/>
      <c r="F22" s="63"/>
      <c r="G22" s="63"/>
      <c r="H22" s="63"/>
      <c r="I22" s="47">
        <v>102</v>
      </c>
      <c r="J22" s="48" t="str">
        <f>IF(I22="","","mL")</f>
        <v>mL</v>
      </c>
      <c r="K22" s="34"/>
      <c r="L22" s="35"/>
      <c r="N22" s="33"/>
      <c r="P22" s="33"/>
      <c r="R22" s="33"/>
      <c r="T22" s="33"/>
      <c r="V22" s="33"/>
    </row>
    <row r="23" spans="1:23" s="37" customFormat="1" ht="20" customHeight="1">
      <c r="A23" s="62"/>
      <c r="B23" s="64" t="s">
        <v>26</v>
      </c>
      <c r="C23" s="64"/>
      <c r="D23" s="64"/>
      <c r="E23" s="64"/>
      <c r="F23" s="64"/>
      <c r="G23" s="64"/>
      <c r="H23" s="64"/>
      <c r="I23" s="49">
        <v>0.25</v>
      </c>
      <c r="J23" s="50" t="str">
        <f>IF(I23="","","hr")</f>
        <v>hr</v>
      </c>
      <c r="K23" s="39">
        <f>IFERROR(I22/I23,"")</f>
        <v>408</v>
      </c>
      <c r="L23" s="40" t="str">
        <f>IF(K23="","","mL/hr")</f>
        <v>mL/hr</v>
      </c>
      <c r="M23" s="41"/>
      <c r="N23" s="38"/>
      <c r="O23" s="41"/>
      <c r="P23" s="38"/>
      <c r="Q23" s="41"/>
      <c r="R23" s="38"/>
      <c r="S23" s="41"/>
      <c r="T23" s="38"/>
      <c r="U23" s="41"/>
      <c r="V23" s="38"/>
      <c r="W23" s="41"/>
    </row>
    <row r="24" spans="1:23" s="37" customFormat="1" ht="20" customHeight="1">
      <c r="A24" s="61" t="s">
        <v>30</v>
      </c>
      <c r="B24" s="63" t="s">
        <v>29</v>
      </c>
      <c r="C24" s="63"/>
      <c r="D24" s="63"/>
      <c r="E24" s="63"/>
      <c r="F24" s="63"/>
      <c r="G24" s="63"/>
      <c r="H24" s="63"/>
      <c r="I24" s="47">
        <v>250</v>
      </c>
      <c r="J24" s="48" t="str">
        <f>IF(I24="","","mL")</f>
        <v>mL</v>
      </c>
      <c r="K24" s="42"/>
      <c r="L24" s="33"/>
      <c r="M24" s="36"/>
      <c r="N24" s="35"/>
      <c r="P24" s="33"/>
      <c r="R24" s="33"/>
      <c r="T24" s="33"/>
      <c r="V24" s="33"/>
    </row>
    <row r="25" spans="1:23" s="37" customFormat="1" ht="20" customHeight="1">
      <c r="A25" s="62"/>
      <c r="B25" s="64" t="s">
        <v>27</v>
      </c>
      <c r="C25" s="64"/>
      <c r="D25" s="64"/>
      <c r="E25" s="64"/>
      <c r="F25" s="64"/>
      <c r="G25" s="64"/>
      <c r="H25" s="64"/>
      <c r="I25" s="49">
        <v>2</v>
      </c>
      <c r="J25" s="50" t="str">
        <f>IF(I25="","","hr")</f>
        <v>hr</v>
      </c>
      <c r="K25" s="44">
        <f>IFERROR(I24/I25,"")</f>
        <v>125</v>
      </c>
      <c r="L25" s="45" t="str">
        <f>IF(K25="","","mL/hr")</f>
        <v>mL/hr</v>
      </c>
      <c r="M25" s="41"/>
      <c r="N25" s="38"/>
      <c r="O25" s="41"/>
      <c r="P25" s="38"/>
      <c r="Q25" s="41"/>
      <c r="R25" s="38"/>
      <c r="S25" s="41"/>
      <c r="T25" s="38"/>
      <c r="U25" s="41"/>
      <c r="V25" s="38"/>
      <c r="W25" s="41"/>
    </row>
    <row r="26" spans="1:23" s="37" customFormat="1" ht="20" customHeight="1">
      <c r="A26" s="61" t="s">
        <v>30</v>
      </c>
      <c r="B26" s="63" t="s">
        <v>31</v>
      </c>
      <c r="C26" s="63"/>
      <c r="D26" s="63"/>
      <c r="E26" s="63"/>
      <c r="F26" s="63"/>
      <c r="G26" s="63"/>
      <c r="H26" s="63"/>
      <c r="I26" s="47">
        <v>250</v>
      </c>
      <c r="J26" s="48" t="str">
        <f>IF(I26="","","mL")</f>
        <v>mL</v>
      </c>
      <c r="K26" s="34"/>
      <c r="L26" s="35"/>
      <c r="M26" s="36"/>
      <c r="N26" s="33"/>
      <c r="P26" s="33"/>
      <c r="R26" s="33"/>
      <c r="T26" s="33"/>
      <c r="V26" s="33"/>
    </row>
    <row r="27" spans="1:23" s="37" customFormat="1" ht="20" customHeight="1">
      <c r="A27" s="62"/>
      <c r="B27" s="64" t="s">
        <v>27</v>
      </c>
      <c r="C27" s="64"/>
      <c r="D27" s="64"/>
      <c r="E27" s="64"/>
      <c r="F27" s="64"/>
      <c r="G27" s="64"/>
      <c r="H27" s="64"/>
      <c r="I27" s="49">
        <v>2</v>
      </c>
      <c r="J27" s="50" t="str">
        <f>IF(I27="","","hr")</f>
        <v>hr</v>
      </c>
      <c r="K27" s="39">
        <f>IFERROR(I26/I27,"")</f>
        <v>125</v>
      </c>
      <c r="L27" s="40" t="str">
        <f>IF(K27="","","mL/hr")</f>
        <v>mL/hr</v>
      </c>
      <c r="M27" s="41"/>
      <c r="N27" s="38"/>
      <c r="O27" s="41"/>
      <c r="P27" s="38"/>
      <c r="Q27" s="41"/>
      <c r="R27" s="38"/>
      <c r="S27" s="41"/>
      <c r="T27" s="38"/>
      <c r="U27" s="41"/>
      <c r="V27" s="38"/>
      <c r="W27" s="41"/>
    </row>
    <row r="28" spans="1:23" s="37" customFormat="1" ht="20" customHeight="1">
      <c r="A28" s="61" t="s">
        <v>16</v>
      </c>
      <c r="B28" s="63" t="s">
        <v>32</v>
      </c>
      <c r="C28" s="63"/>
      <c r="D28" s="63"/>
      <c r="E28" s="63"/>
      <c r="F28" s="63"/>
      <c r="G28" s="63"/>
      <c r="H28" s="63"/>
      <c r="I28" s="47">
        <v>50</v>
      </c>
      <c r="J28" s="48" t="str">
        <f>IF(I28="","","mL")</f>
        <v>mL</v>
      </c>
      <c r="K28" s="42"/>
      <c r="L28" s="33"/>
      <c r="M28" s="36"/>
      <c r="N28" s="33"/>
      <c r="P28" s="33"/>
      <c r="R28" s="33"/>
      <c r="T28" s="33"/>
      <c r="V28" s="33"/>
    </row>
    <row r="29" spans="1:23" s="37" customFormat="1" ht="20" customHeight="1">
      <c r="A29" s="62"/>
      <c r="B29" s="64" t="s">
        <v>33</v>
      </c>
      <c r="C29" s="64"/>
      <c r="D29" s="64"/>
      <c r="E29" s="64"/>
      <c r="F29" s="64"/>
      <c r="G29" s="64"/>
      <c r="H29" s="64"/>
      <c r="I29" s="49">
        <v>0.1</v>
      </c>
      <c r="J29" s="48" t="str">
        <f>IF(I29="","","hr")</f>
        <v>hr</v>
      </c>
      <c r="K29" s="44">
        <f>IFERROR(I28/I29,"")</f>
        <v>500</v>
      </c>
      <c r="L29" s="45" t="str">
        <f>IF(K29="","","mL/hr")</f>
        <v>mL/hr</v>
      </c>
      <c r="M29" s="41"/>
      <c r="N29" s="38"/>
      <c r="O29" s="41"/>
      <c r="P29" s="38"/>
      <c r="Q29" s="41"/>
      <c r="R29" s="38"/>
      <c r="S29" s="41"/>
      <c r="T29" s="38"/>
      <c r="U29" s="41"/>
      <c r="V29" s="38"/>
      <c r="W29" s="41"/>
    </row>
    <row r="30" spans="1:23" s="37" customFormat="1" ht="20" customHeight="1">
      <c r="A30" s="61" t="s">
        <v>17</v>
      </c>
      <c r="B30" s="63" t="s">
        <v>34</v>
      </c>
      <c r="C30" s="63"/>
      <c r="D30" s="63"/>
      <c r="E30" s="63"/>
      <c r="F30" s="63"/>
      <c r="G30" s="63"/>
      <c r="H30" s="63"/>
      <c r="I30" s="47">
        <v>500</v>
      </c>
      <c r="J30" s="51" t="str">
        <f>IF(I30="","","mL")</f>
        <v>mL</v>
      </c>
      <c r="K30" s="34"/>
      <c r="L30" s="35"/>
      <c r="M30" s="36"/>
      <c r="N30" s="33"/>
      <c r="P30" s="33"/>
      <c r="R30" s="33"/>
      <c r="T30" s="33"/>
      <c r="V30" s="33"/>
    </row>
    <row r="31" spans="1:23" s="37" customFormat="1" ht="20" customHeight="1">
      <c r="A31" s="62"/>
      <c r="B31" s="64" t="s">
        <v>35</v>
      </c>
      <c r="C31" s="64"/>
      <c r="D31" s="64"/>
      <c r="E31" s="64"/>
      <c r="F31" s="64"/>
      <c r="G31" s="64"/>
      <c r="H31" s="64"/>
      <c r="I31" s="49">
        <v>46</v>
      </c>
      <c r="J31" s="50" t="str">
        <f>IF(I31="","","hr")</f>
        <v>hr</v>
      </c>
      <c r="K31" s="39">
        <f>IFERROR(I30/I31,"")</f>
        <v>10.869565217391305</v>
      </c>
      <c r="L31" s="40" t="str">
        <f>IF(K31="","","mL/hr")</f>
        <v>mL/hr</v>
      </c>
      <c r="M31" s="41"/>
      <c r="N31" s="38"/>
      <c r="O31" s="41"/>
      <c r="P31" s="38"/>
      <c r="Q31" s="41"/>
      <c r="R31" s="38"/>
      <c r="S31" s="41"/>
      <c r="T31" s="38"/>
      <c r="U31" s="41"/>
      <c r="V31" s="38"/>
      <c r="W31" s="41"/>
    </row>
    <row r="32" spans="1:23" s="37" customFormat="1" ht="20" customHeight="1">
      <c r="A32" s="61" t="s">
        <v>36</v>
      </c>
      <c r="B32" s="63" t="s">
        <v>38</v>
      </c>
      <c r="C32" s="63"/>
      <c r="D32" s="63"/>
      <c r="E32" s="63"/>
      <c r="F32" s="63"/>
      <c r="G32" s="63"/>
      <c r="H32" s="63"/>
      <c r="I32" s="47">
        <v>100</v>
      </c>
      <c r="J32" s="48" t="str">
        <f>IF(I32="","","mL")</f>
        <v>mL</v>
      </c>
      <c r="K32" s="42"/>
      <c r="L32" s="33"/>
      <c r="M32" s="36"/>
      <c r="N32" s="33"/>
      <c r="P32" s="33"/>
      <c r="R32" s="33"/>
      <c r="T32" s="33"/>
      <c r="V32" s="33"/>
    </row>
    <row r="33" spans="1:25" s="37" customFormat="1" ht="20" customHeight="1">
      <c r="A33" s="62"/>
      <c r="B33" s="64" t="s">
        <v>40</v>
      </c>
      <c r="C33" s="64"/>
      <c r="D33" s="64"/>
      <c r="E33" s="64"/>
      <c r="F33" s="64"/>
      <c r="G33" s="64"/>
      <c r="H33" s="64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38"/>
      <c r="W33" s="41"/>
    </row>
    <row r="34" spans="1:25" s="37" customFormat="1" ht="20" customHeight="1">
      <c r="A34" s="61"/>
      <c r="B34" s="63"/>
      <c r="C34" s="63"/>
      <c r="D34" s="63"/>
      <c r="E34" s="63"/>
      <c r="F34" s="63"/>
      <c r="G34" s="63"/>
      <c r="H34" s="63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V34" s="33"/>
    </row>
    <row r="35" spans="1:25" s="37" customFormat="1" ht="20" customHeight="1">
      <c r="A35" s="62"/>
      <c r="B35" s="64"/>
      <c r="C35" s="64"/>
      <c r="D35" s="64"/>
      <c r="E35" s="64"/>
      <c r="F35" s="64"/>
      <c r="G35" s="64"/>
      <c r="H35" s="64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38"/>
      <c r="W35" s="41"/>
    </row>
    <row r="36" spans="1:25" s="37" customFormat="1" ht="20" customHeight="1">
      <c r="A36" s="61"/>
      <c r="B36" s="63"/>
      <c r="C36" s="63"/>
      <c r="D36" s="63"/>
      <c r="E36" s="63"/>
      <c r="F36" s="63"/>
      <c r="G36" s="63"/>
      <c r="H36" s="63"/>
      <c r="I36" s="47"/>
      <c r="J36" s="48" t="str">
        <f t="shared" ref="J36" si="9">IF(I36="","","mL")</f>
        <v/>
      </c>
      <c r="K36" s="42"/>
      <c r="L36" s="33"/>
      <c r="M36" s="43"/>
      <c r="N36" s="33"/>
      <c r="P36" s="33"/>
      <c r="R36" s="33"/>
      <c r="T36" s="33"/>
      <c r="V36" s="33"/>
    </row>
    <row r="37" spans="1:25" s="37" customFormat="1" ht="20" customHeight="1">
      <c r="A37" s="62"/>
      <c r="B37" s="64"/>
      <c r="C37" s="64"/>
      <c r="D37" s="64"/>
      <c r="E37" s="64"/>
      <c r="F37" s="64"/>
      <c r="G37" s="64"/>
      <c r="H37" s="64"/>
      <c r="I37" s="49"/>
      <c r="J37" s="50" t="str">
        <f t="shared" ref="J37" si="10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38"/>
      <c r="W37" s="41"/>
    </row>
    <row r="38" spans="1:25">
      <c r="A38" s="23" t="s">
        <v>44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46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 t="s">
        <v>47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48</v>
      </c>
    </row>
  </sheetData>
  <sheetProtection algorithmName="SHA-512" hashValue="PXrYxoEDq4ungRVfN2C7Bv5zkpIjF/9EWhaz3XkZQyfpSgd0ULC2h2AedfooRvJgomr1U41aetGnESYABjoZ5A==" saltValue="zwSqIIxQitxYVAuFsrlfxQ==" spinCount="100000" sheet="1" objects="1" scenarios="1" selectLockedCells="1"/>
  <mergeCells count="94">
    <mergeCell ref="B29:H29"/>
    <mergeCell ref="B30:H30"/>
    <mergeCell ref="B31:H31"/>
    <mergeCell ref="B27:H27"/>
    <mergeCell ref="A26:A27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U11:V11"/>
    <mergeCell ref="M11:N11"/>
    <mergeCell ref="O11:P11"/>
    <mergeCell ref="Q11:R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U2:V2"/>
    <mergeCell ref="X2:Y2"/>
    <mergeCell ref="K3:P3"/>
    <mergeCell ref="Q3:R3"/>
    <mergeCell ref="S3:T3"/>
    <mergeCell ref="U3:V3"/>
    <mergeCell ref="X3:Y3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4:A25"/>
    <mergeCell ref="A22:A23"/>
    <mergeCell ref="A30:A31"/>
    <mergeCell ref="A28:A29"/>
    <mergeCell ref="A20:A21"/>
    <mergeCell ref="A32:A33"/>
    <mergeCell ref="B20:H20"/>
    <mergeCell ref="A2:E2"/>
    <mergeCell ref="A18:A19"/>
    <mergeCell ref="B18:H18"/>
    <mergeCell ref="B19:H19"/>
    <mergeCell ref="A34:A35"/>
    <mergeCell ref="B34:H34"/>
    <mergeCell ref="B35:H35"/>
    <mergeCell ref="B21:H21"/>
    <mergeCell ref="B32:H32"/>
    <mergeCell ref="B33:H33"/>
    <mergeCell ref="B22:H22"/>
    <mergeCell ref="B23:H23"/>
    <mergeCell ref="B24:H24"/>
    <mergeCell ref="B25:H25"/>
    <mergeCell ref="B26:H26"/>
    <mergeCell ref="B28:H28"/>
    <mergeCell ref="Q12:R12"/>
    <mergeCell ref="Q13:R13"/>
    <mergeCell ref="A16:A17"/>
    <mergeCell ref="B16:H16"/>
    <mergeCell ref="B17:H17"/>
    <mergeCell ref="O12:P12"/>
    <mergeCell ref="O13:P13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</vt:lpstr>
      <vt:lpstr>1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2020-10-31T02:13:56Z</dcterms:modified>
</cp:coreProperties>
</file>