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AB1A418E-37AD-45E8-8DA8-3FB3DB1EAE88}" xr6:coauthVersionLast="45" xr6:coauthVersionMax="45" xr10:uidLastSave="{00000000-0000-0000-0000-000000000000}"/>
  <bookViews>
    <workbookView xWindow="20" yWindow="620" windowWidth="19180" windowHeight="1138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4" l="1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25" i="4"/>
  <c r="L25" i="4" s="1"/>
  <c r="K33" i="4"/>
  <c r="L33" i="4" s="1"/>
  <c r="K31" i="4"/>
  <c r="L31" i="4" s="1"/>
  <c r="K23" i="4"/>
  <c r="L23" i="4" s="1"/>
  <c r="K21" i="4"/>
  <c r="L21" i="4" s="1"/>
  <c r="K29" i="4"/>
  <c r="L29" i="4" s="1"/>
  <c r="K27" i="4"/>
  <c r="L27" i="4" s="1"/>
  <c r="J28" i="4"/>
  <c r="J29" i="4"/>
  <c r="J20" i="4"/>
  <c r="J21" i="4"/>
  <c r="J22" i="4"/>
  <c r="J23" i="4"/>
  <c r="J30" i="4"/>
  <c r="J31" i="4"/>
  <c r="J32" i="4"/>
  <c r="J33" i="4"/>
  <c r="J24" i="4"/>
  <c r="J25" i="4"/>
  <c r="J34" i="4"/>
  <c r="J36" i="4"/>
  <c r="J37" i="4"/>
  <c r="J27" i="4"/>
  <c r="J26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8" i="4" l="1"/>
  <c r="U7" i="4"/>
  <c r="U5" i="4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<sst xmlns="http://schemas.openxmlformats.org/spreadsheetml/2006/main" count="106" uniqueCount="92">
  <si>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</si>
  <si>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</si>
  <si>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</si>
  <si>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</si>
  <si>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</si>
  <si>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</si>
  <si>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</si>
  <si>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</si>
  <si>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</si>
  <si>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</si>
  <si>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</si>
  <si>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</si>
  <si>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</si>
  <si>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</si>
  <si>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</si>
  <si>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</si>
  <si>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</si>
  <si>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</si>
  <si>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</si>
  <si>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</si>
  <si>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</si>
  <si>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</si>
  <si>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グラニセトロン静注バッグ100mL+</t>
    <rPh sb="7" eb="9">
      <t>ジョウチュウ</t>
    </rPh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</si>
  <si>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</si>
  <si>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</si>
  <si>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</si>
  <si>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</si>
  <si>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</si>
  <si>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</si>
  <si>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</si>
  <si>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</si>
  <si>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</si>
  <si>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</si>
  <si>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</si>
  <si>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</si>
  <si>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</si>
  <si>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</si>
  <si>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</si>
  <si>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</si>
  <si>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</si>
  <si>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</si>
  <si>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</si>
  <si>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</si>
  <si>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</si>
  <si>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</si>
  <si>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</si>
  <si>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</si>
  <si>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</si>
  <si>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</si>
  <si>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</si>
  <si>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</si>
  <si>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</si>
  <si>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</si>
  <si>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</si>
  <si>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</si>
  <si>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</si>
  <si>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</si>
  <si>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</si>
  <si>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</si>
  <si>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</si>
  <si>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</si>
  <si>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</si>
  <si>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</si>
  <si>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</si>
  <si>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</si>
  <si>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</si>
  <si>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</si>
  <si>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</si>
  <si>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</si>
  <si>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</si>
  <si>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</si>
  <si>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</si>
  <si>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</si>
  <si>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</si>
  <si>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</si>
  <si>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</si>
  <si>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</si>
  <si>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</si>
  <si>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</si>
  <si>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</si>
  <si>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パクリタキセル</t>
  </si>
  <si>
    <t>点滴漏れは組織壊死をひきおこすので大変！パクリタキセルは特に注意！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rPh sb="28" eb="29">
      <t>トク</t>
    </rPh>
    <rPh sb="30" eb="32">
      <t>チュウイ</t>
    </rPh>
    <phoneticPr fontId="1"/>
  </si>
  <si>
    <t>パクリタキセル＿＿㎎+</t>
    <phoneticPr fontId="1"/>
  </si>
  <si>
    <t>生理食塩水250mL</t>
    <rPh sb="0" eb="2">
      <t>セイリ</t>
    </rPh>
    <rPh sb="2" eb="4">
      <t>ショクエン</t>
    </rPh>
    <rPh sb="4" eb="5">
      <t>スイ</t>
    </rPh>
    <phoneticPr fontId="1"/>
  </si>
  <si>
    <t>⑤</t>
    <phoneticPr fontId="1"/>
  </si>
  <si>
    <t>2・3</t>
    <phoneticPr fontId="1"/>
  </si>
  <si>
    <t>9・10</t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</si>
  <si>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</si>
  <si>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</si>
  <si>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16・17</t>
    <phoneticPr fontId="1"/>
  </si>
  <si>
    <t>weekly PTX</t>
    <phoneticPr fontId="1"/>
  </si>
  <si>
    <t>パクリタキセルはアルコール含有溶媒。アルコール過敏でないことを確認・施行日に運転しない。</t>
    <rPh sb="13" eb="15">
      <t>ガンユウ</t>
    </rPh>
    <rPh sb="15" eb="17">
      <t>ヨウバイ</t>
    </rPh>
    <rPh sb="23" eb="25">
      <t>カビン</t>
    </rPh>
    <rPh sb="31" eb="33">
      <t>カクニン</t>
    </rPh>
    <rPh sb="34" eb="36">
      <t>セコウ</t>
    </rPh>
    <rPh sb="36" eb="37">
      <t>ビ</t>
    </rPh>
    <rPh sb="38" eb="40">
      <t>ウンテン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</si>
</sst>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146050</xdr:colOff>
      <xdr:row>19</xdr:row>
      <xdr:rowOff>114300</xdr:rowOff>
    </xdr:from>
    <xdr:to>
      <xdr:col>13</xdr:col>
      <xdr:colOff>127000</xdr:colOff>
      <xdr:row>20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21</xdr:row>
      <xdr:rowOff>101600</xdr:rowOff>
    </xdr:from>
    <xdr:to>
      <xdr:col>13</xdr:col>
      <xdr:colOff>120650</xdr:colOff>
      <xdr:row>22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152400</xdr:colOff>
      <xdr:row>23</xdr:row>
      <xdr:rowOff>92075</xdr:rowOff>
    </xdr:from>
    <xdr:to>
      <xdr:col>13</xdr:col>
      <xdr:colOff>133350</xdr:colOff>
      <xdr:row>24</xdr:row>
      <xdr:rowOff>130175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1019D4A7-4C15-494E-8C98-0728901A2385}"/>
            </a:ext>
          </a:extLst>
        </xdr:cNvPr>
        <xdr:cNvSpPr/>
      </xdr:nvSpPr>
      <xdr:spPr>
        <a:xfrm>
          <a:off x="3390900" y="6489700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24</xdr:col>
      <xdr:colOff>23812</xdr:colOff>
      <xdr:row>10</xdr:row>
      <xdr:rowOff>63500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3040063" cy="333374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23</xdr:col>
      <xdr:colOff>142879</xdr:colOff>
      <xdr:row>8</xdr:row>
      <xdr:rowOff>58707</xdr:rowOff>
    </xdr:from>
    <xdr:to>
      <xdr:col>25</xdr:col>
      <xdr:colOff>261941</xdr:colOff>
      <xdr:row>10</xdr:row>
      <xdr:rowOff>141172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350004" y="1709707"/>
          <a:ext cx="658812" cy="542840"/>
          <a:chOff x="3314680" y="2231024"/>
          <a:chExt cx="3108526" cy="307029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314680" y="2231024"/>
            <a:ext cx="3108526" cy="30702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50" b="1"/>
              <a:t>2</a:t>
            </a:r>
            <a:r>
              <a:rPr kumimoji="1" lang="ja-JP" altLang="en-US" sz="1050" b="1"/>
              <a:t>サイ</a:t>
            </a:r>
            <a:endParaRPr kumimoji="1" lang="en-US" altLang="ja-JP" sz="1050" b="1"/>
          </a:p>
          <a:p>
            <a:r>
              <a:rPr kumimoji="1" lang="ja-JP" altLang="en-US" sz="1050" b="1"/>
              <a:t>クル目</a:t>
            </a:r>
          </a:p>
        </xdr:txBody>
      </xdr:sp>
    </xdr:grpSp>
    <xdr:clientData/>
  </xdr:twoCellAnchor>
  <xdr:twoCellAnchor>
    <xdr:from>
      <xdr:col>24</xdr:col>
      <xdr:colOff>146050</xdr:colOff>
      <xdr:row>19</xdr:row>
      <xdr:rowOff>139700</xdr:rowOff>
    </xdr:from>
    <xdr:to>
      <xdr:col>25</xdr:col>
      <xdr:colOff>127000</xdr:colOff>
      <xdr:row>20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139700</xdr:colOff>
      <xdr:row>21</xdr:row>
      <xdr:rowOff>127000</xdr:rowOff>
    </xdr:from>
    <xdr:to>
      <xdr:col>25</xdr:col>
      <xdr:colOff>120650</xdr:colOff>
      <xdr:row>22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149225</xdr:colOff>
      <xdr:row>23</xdr:row>
      <xdr:rowOff>111125</xdr:rowOff>
    </xdr:from>
    <xdr:to>
      <xdr:col>25</xdr:col>
      <xdr:colOff>130175</xdr:colOff>
      <xdr:row>24</xdr:row>
      <xdr:rowOff>149225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5546725" y="6508750"/>
          <a:ext cx="250825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133350</xdr:colOff>
      <xdr:row>15</xdr:row>
      <xdr:rowOff>95250</xdr:rowOff>
    </xdr:from>
    <xdr:to>
      <xdr:col>25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146050</xdr:colOff>
      <xdr:row>17</xdr:row>
      <xdr:rowOff>120650</xdr:rowOff>
    </xdr:from>
    <xdr:to>
      <xdr:col>25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146050</xdr:colOff>
      <xdr:row>19</xdr:row>
      <xdr:rowOff>114300</xdr:rowOff>
    </xdr:from>
    <xdr:to>
      <xdr:col>17</xdr:col>
      <xdr:colOff>127000</xdr:colOff>
      <xdr:row>20</xdr:row>
      <xdr:rowOff>152400</xdr:rowOff>
    </xdr:to>
    <xdr:sp macro="" textlink="">
      <xdr:nvSpPr>
        <xdr:cNvPr id="35" name="矢印: 下 34">
          <a:extLst>
            <a:ext uri="{FF2B5EF4-FFF2-40B4-BE49-F238E27FC236}">
              <a16:creationId xmlns:a16="http://schemas.microsoft.com/office/drawing/2014/main" id="{3F969BD1-4A6F-42FD-B138-F5AE6B7E1D7A}"/>
            </a:ext>
          </a:extLst>
        </xdr:cNvPr>
        <xdr:cNvSpPr/>
      </xdr:nvSpPr>
      <xdr:spPr>
        <a:xfrm>
          <a:off x="3384550" y="54959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139700</xdr:colOff>
      <xdr:row>21</xdr:row>
      <xdr:rowOff>101600</xdr:rowOff>
    </xdr:from>
    <xdr:to>
      <xdr:col>17</xdr:col>
      <xdr:colOff>120650</xdr:colOff>
      <xdr:row>22</xdr:row>
      <xdr:rowOff>139700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0ABC6A0F-4C8A-45F0-ABF3-D07CA779BBE0}"/>
            </a:ext>
          </a:extLst>
        </xdr:cNvPr>
        <xdr:cNvSpPr/>
      </xdr:nvSpPr>
      <xdr:spPr>
        <a:xfrm>
          <a:off x="3378200" y="59912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152400</xdr:colOff>
      <xdr:row>23</xdr:row>
      <xdr:rowOff>92075</xdr:rowOff>
    </xdr:from>
    <xdr:to>
      <xdr:col>17</xdr:col>
      <xdr:colOff>133350</xdr:colOff>
      <xdr:row>24</xdr:row>
      <xdr:rowOff>130175</xdr:rowOff>
    </xdr:to>
    <xdr:sp macro="" textlink="">
      <xdr:nvSpPr>
        <xdr:cNvPr id="37" name="矢印: 下 36">
          <a:extLst>
            <a:ext uri="{FF2B5EF4-FFF2-40B4-BE49-F238E27FC236}">
              <a16:creationId xmlns:a16="http://schemas.microsoft.com/office/drawing/2014/main" id="{8C7AB0A0-9816-462D-8CE5-E5551F067735}"/>
            </a:ext>
          </a:extLst>
        </xdr:cNvPr>
        <xdr:cNvSpPr/>
      </xdr:nvSpPr>
      <xdr:spPr>
        <a:xfrm>
          <a:off x="3390900" y="6489700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133350</xdr:colOff>
      <xdr:row>15</xdr:row>
      <xdr:rowOff>69850</xdr:rowOff>
    </xdr:from>
    <xdr:to>
      <xdr:col>17</xdr:col>
      <xdr:colOff>114300</xdr:colOff>
      <xdr:row>16</xdr:row>
      <xdr:rowOff>120650</xdr:rowOff>
    </xdr:to>
    <xdr:sp macro="" textlink="">
      <xdr:nvSpPr>
        <xdr:cNvPr id="38" name="矢印: 下 37">
          <a:extLst>
            <a:ext uri="{FF2B5EF4-FFF2-40B4-BE49-F238E27FC236}">
              <a16:creationId xmlns:a16="http://schemas.microsoft.com/office/drawing/2014/main" id="{57C7D567-117A-4F63-87E5-F18B72315607}"/>
            </a:ext>
          </a:extLst>
        </xdr:cNvPr>
        <xdr:cNvSpPr/>
      </xdr:nvSpPr>
      <xdr:spPr>
        <a:xfrm>
          <a:off x="3371850" y="3451225"/>
          <a:ext cx="250825" cy="288925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146050</xdr:colOff>
      <xdr:row>17</xdr:row>
      <xdr:rowOff>95250</xdr:rowOff>
    </xdr:from>
    <xdr:to>
      <xdr:col>17</xdr:col>
      <xdr:colOff>127000</xdr:colOff>
      <xdr:row>18</xdr:row>
      <xdr:rowOff>133350</xdr:rowOff>
    </xdr:to>
    <xdr:sp macro="" textlink="">
      <xdr:nvSpPr>
        <xdr:cNvPr id="39" name="矢印: 下 38">
          <a:extLst>
            <a:ext uri="{FF2B5EF4-FFF2-40B4-BE49-F238E27FC236}">
              <a16:creationId xmlns:a16="http://schemas.microsoft.com/office/drawing/2014/main" id="{7A34A07F-57DD-4796-B022-914B5FEA7CE6}"/>
            </a:ext>
          </a:extLst>
        </xdr:cNvPr>
        <xdr:cNvSpPr/>
      </xdr:nvSpPr>
      <xdr:spPr>
        <a:xfrm>
          <a:off x="3384550" y="3968750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19</xdr:row>
      <xdr:rowOff>114300</xdr:rowOff>
    </xdr:from>
    <xdr:to>
      <xdr:col>21</xdr:col>
      <xdr:colOff>127000</xdr:colOff>
      <xdr:row>20</xdr:row>
      <xdr:rowOff>152400</xdr:rowOff>
    </xdr:to>
    <xdr:sp macro="" textlink="">
      <xdr:nvSpPr>
        <xdr:cNvPr id="42" name="矢印: 下 41">
          <a:extLst>
            <a:ext uri="{FF2B5EF4-FFF2-40B4-BE49-F238E27FC236}">
              <a16:creationId xmlns:a16="http://schemas.microsoft.com/office/drawing/2014/main" id="{EE43EFEE-FB92-448D-86AA-432EB4D9FF64}"/>
            </a:ext>
          </a:extLst>
        </xdr:cNvPr>
        <xdr:cNvSpPr/>
      </xdr:nvSpPr>
      <xdr:spPr>
        <a:xfrm>
          <a:off x="3384550" y="54959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139700</xdr:colOff>
      <xdr:row>21</xdr:row>
      <xdr:rowOff>101600</xdr:rowOff>
    </xdr:from>
    <xdr:to>
      <xdr:col>21</xdr:col>
      <xdr:colOff>120650</xdr:colOff>
      <xdr:row>22</xdr:row>
      <xdr:rowOff>139700</xdr:rowOff>
    </xdr:to>
    <xdr:sp macro="" textlink="">
      <xdr:nvSpPr>
        <xdr:cNvPr id="43" name="矢印: 下 42">
          <a:extLst>
            <a:ext uri="{FF2B5EF4-FFF2-40B4-BE49-F238E27FC236}">
              <a16:creationId xmlns:a16="http://schemas.microsoft.com/office/drawing/2014/main" id="{B39F4A40-AEBC-48FA-A491-C5007188DF96}"/>
            </a:ext>
          </a:extLst>
        </xdr:cNvPr>
        <xdr:cNvSpPr/>
      </xdr:nvSpPr>
      <xdr:spPr>
        <a:xfrm>
          <a:off x="3378200" y="59912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152400</xdr:colOff>
      <xdr:row>23</xdr:row>
      <xdr:rowOff>92075</xdr:rowOff>
    </xdr:from>
    <xdr:to>
      <xdr:col>21</xdr:col>
      <xdr:colOff>133350</xdr:colOff>
      <xdr:row>24</xdr:row>
      <xdr:rowOff>130175</xdr:rowOff>
    </xdr:to>
    <xdr:sp macro="" textlink="">
      <xdr:nvSpPr>
        <xdr:cNvPr id="44" name="矢印: 下 43">
          <a:extLst>
            <a:ext uri="{FF2B5EF4-FFF2-40B4-BE49-F238E27FC236}">
              <a16:creationId xmlns:a16="http://schemas.microsoft.com/office/drawing/2014/main" id="{DC8B3DA3-F70A-4D51-A76E-675D888C895F}"/>
            </a:ext>
          </a:extLst>
        </xdr:cNvPr>
        <xdr:cNvSpPr/>
      </xdr:nvSpPr>
      <xdr:spPr>
        <a:xfrm>
          <a:off x="3390900" y="6489700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15</xdr:row>
      <xdr:rowOff>69850</xdr:rowOff>
    </xdr:from>
    <xdr:to>
      <xdr:col>21</xdr:col>
      <xdr:colOff>114300</xdr:colOff>
      <xdr:row>16</xdr:row>
      <xdr:rowOff>120650</xdr:rowOff>
    </xdr:to>
    <xdr:sp macro="" textlink="">
      <xdr:nvSpPr>
        <xdr:cNvPr id="45" name="矢印: 下 44">
          <a:extLst>
            <a:ext uri="{FF2B5EF4-FFF2-40B4-BE49-F238E27FC236}">
              <a16:creationId xmlns:a16="http://schemas.microsoft.com/office/drawing/2014/main" id="{4C14029F-51C0-45F4-A1BD-DC6F540E5875}"/>
            </a:ext>
          </a:extLst>
        </xdr:cNvPr>
        <xdr:cNvSpPr/>
      </xdr:nvSpPr>
      <xdr:spPr>
        <a:xfrm>
          <a:off x="3371850" y="3451225"/>
          <a:ext cx="250825" cy="288925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17</xdr:row>
      <xdr:rowOff>95250</xdr:rowOff>
    </xdr:from>
    <xdr:to>
      <xdr:col>21</xdr:col>
      <xdr:colOff>127000</xdr:colOff>
      <xdr:row>18</xdr:row>
      <xdr:rowOff>133350</xdr:rowOff>
    </xdr:to>
    <xdr:sp macro="" textlink="">
      <xdr:nvSpPr>
        <xdr:cNvPr id="46" name="矢印: 下 45">
          <a:extLst>
            <a:ext uri="{FF2B5EF4-FFF2-40B4-BE49-F238E27FC236}">
              <a16:creationId xmlns:a16="http://schemas.microsoft.com/office/drawing/2014/main" id="{926A7A37-C017-4597-A4C8-8B08C2BC959A}"/>
            </a:ext>
          </a:extLst>
        </xdr:cNvPr>
        <xdr:cNvSpPr/>
      </xdr:nvSpPr>
      <xdr:spPr>
        <a:xfrm>
          <a:off x="3384550" y="3968750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Z42"/>
  <sheetViews>
    <sheetView showGridLines="0" tabSelected="1" view="pageLayout" topLeftCell="A25" zoomScale="80" zoomScaleNormal="90" zoomScalePageLayoutView="80" workbookViewId="0">
      <selection activeCell="B40" sqref="B40"/>
    </sheetView>
  </sheetViews>
  <sheetFormatPr defaultRowHeight="16.5"/>
  <cols>
    <col min="1" max="51" width="3.5" style="28" customWidth="1"/>
    <col min="52" max="16384" width="8.6640625" style="28"/>
  </cols>
  <sheetData>
    <row r="1" spans="1:26">
      <c r="A1" s="23" t="s">
        <v>31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6">
      <c r="A2" s="69" t="s">
        <v>90</v>
      </c>
      <c r="B2" s="69"/>
      <c r="C2" s="69"/>
      <c r="D2" s="69"/>
      <c r="E2" s="69"/>
      <c r="F2" s="22"/>
      <c r="G2" s="28" t="s">
        <v>9</v>
      </c>
      <c r="J2" s="24"/>
      <c r="K2" s="28" t="s">
        <v>13</v>
      </c>
      <c r="Q2" s="28" t="s">
        <v>5</v>
      </c>
      <c r="U2" s="73" t="s">
        <v>14</v>
      </c>
      <c r="V2" s="73"/>
      <c r="X2" s="73" t="s">
        <v>15</v>
      </c>
      <c r="Y2" s="73"/>
    </row>
    <row r="3" spans="1:26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74" t="s">
        <v>80</v>
      </c>
      <c r="L3" s="74"/>
      <c r="M3" s="74"/>
      <c r="N3" s="74"/>
      <c r="O3" s="74"/>
      <c r="P3" s="74"/>
      <c r="Q3" s="75">
        <v>80</v>
      </c>
      <c r="R3" s="75"/>
      <c r="S3" s="74" t="s">
        <v>6</v>
      </c>
      <c r="T3" s="74"/>
      <c r="U3" s="76" t="str">
        <f t="shared" ref="U3:U8" si="0">IFERROR($D$6*Q3,"")</f>
        <v/>
      </c>
      <c r="V3" s="76"/>
      <c r="W3" s="29" t="str">
        <f t="shared" ref="W3:W8" si="1">IF(K3="","","➡")</f>
        <v>➡</v>
      </c>
      <c r="X3" s="77"/>
      <c r="Y3" s="77"/>
    </row>
    <row r="4" spans="1:26">
      <c r="A4" s="78" t="s">
        <v>0</v>
      </c>
      <c r="B4" s="78"/>
      <c r="C4" s="78"/>
      <c r="D4" s="79"/>
      <c r="E4" s="79"/>
      <c r="F4" s="79"/>
      <c r="G4" s="28" t="s">
        <v>3</v>
      </c>
      <c r="J4" s="29" t="str">
        <f>IF(K4="","","B")</f>
        <v/>
      </c>
      <c r="K4" s="74"/>
      <c r="L4" s="74"/>
      <c r="M4" s="74"/>
      <c r="N4" s="74"/>
      <c r="O4" s="74"/>
      <c r="P4" s="74"/>
      <c r="Q4" s="75"/>
      <c r="R4" s="75"/>
      <c r="S4" s="74"/>
      <c r="T4" s="74"/>
      <c r="U4" s="76" t="str">
        <f t="shared" si="0"/>
        <v/>
      </c>
      <c r="V4" s="76"/>
      <c r="W4" s="29" t="str">
        <f t="shared" si="1"/>
        <v/>
      </c>
      <c r="X4" s="77"/>
      <c r="Y4" s="77"/>
    </row>
    <row r="5" spans="1:26">
      <c r="A5" s="78" t="s">
        <v>1</v>
      </c>
      <c r="B5" s="78"/>
      <c r="C5" s="78"/>
      <c r="D5" s="79"/>
      <c r="E5" s="79"/>
      <c r="F5" s="79"/>
      <c r="G5" s="28" t="s">
        <v>16</v>
      </c>
      <c r="J5" s="29" t="str">
        <f>IF(K5="","","C")</f>
        <v/>
      </c>
      <c r="K5" s="74"/>
      <c r="L5" s="74"/>
      <c r="M5" s="74"/>
      <c r="N5" s="74"/>
      <c r="O5" s="74"/>
      <c r="P5" s="74"/>
      <c r="Q5" s="75"/>
      <c r="R5" s="75"/>
      <c r="S5" s="74"/>
      <c r="T5" s="74"/>
      <c r="U5" s="76" t="str">
        <f t="shared" si="0"/>
        <v/>
      </c>
      <c r="V5" s="76"/>
      <c r="W5" s="29" t="str">
        <f t="shared" si="1"/>
        <v/>
      </c>
      <c r="X5" s="77"/>
      <c r="Y5" s="77"/>
    </row>
    <row r="6" spans="1:26">
      <c r="A6" s="78" t="s">
        <v>2</v>
      </c>
      <c r="B6" s="78"/>
      <c r="C6" s="78"/>
      <c r="D6" s="80" t="str">
        <f>IF(AND($A$2&lt;&gt;"",$D$4&lt;&gt;""),D4^0.725*D5^0.425*0.007184,"")</f>
        <v/>
      </c>
      <c r="E6" s="80"/>
      <c r="F6" s="80"/>
      <c r="G6" s="28" t="s">
        <v>4</v>
      </c>
      <c r="J6" s="29" t="str">
        <f>IF(K6="","","D")</f>
        <v/>
      </c>
      <c r="K6" s="74"/>
      <c r="L6" s="74"/>
      <c r="M6" s="74"/>
      <c r="N6" s="74"/>
      <c r="O6" s="74"/>
      <c r="P6" s="74"/>
      <c r="Q6" s="75"/>
      <c r="R6" s="75"/>
      <c r="S6" s="74"/>
      <c r="T6" s="74"/>
      <c r="U6" s="76" t="str">
        <f t="shared" si="0"/>
        <v/>
      </c>
      <c r="V6" s="76"/>
      <c r="W6" s="29" t="str">
        <f t="shared" si="1"/>
        <v/>
      </c>
      <c r="X6" s="77"/>
      <c r="Y6" s="77"/>
    </row>
    <row r="7" spans="1:26">
      <c r="A7" s="78" t="s">
        <v>7</v>
      </c>
      <c r="B7" s="78"/>
      <c r="C7" s="78"/>
      <c r="D7" s="79"/>
      <c r="E7" s="79"/>
      <c r="F7" s="79"/>
      <c r="J7" s="29" t="str">
        <f>IF(K7="","","E")</f>
        <v/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6" t="str">
        <f>IFERROR($D$6*Q7,"")</f>
        <v/>
      </c>
      <c r="V7" s="76"/>
      <c r="W7" s="29" t="str">
        <f t="shared" si="1"/>
        <v/>
      </c>
      <c r="X7" s="77"/>
      <c r="Y7" s="77"/>
    </row>
    <row r="8" spans="1:26">
      <c r="A8" s="78" t="s">
        <v>8</v>
      </c>
      <c r="B8" s="78"/>
      <c r="C8" s="78"/>
      <c r="D8" s="79"/>
      <c r="E8" s="79"/>
      <c r="F8" s="79"/>
      <c r="J8" s="29" t="str">
        <f>IF(K8="","","F")</f>
        <v/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6" t="str">
        <f t="shared" si="0"/>
        <v/>
      </c>
      <c r="V8" s="76"/>
      <c r="W8" s="29" t="str">
        <f t="shared" si="1"/>
        <v/>
      </c>
      <c r="X8" s="77"/>
      <c r="Y8" s="77"/>
    </row>
    <row r="9" spans="1:26">
      <c r="A9" s="23" t="s">
        <v>27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20" customHeight="1">
      <c r="I10" s="81" t="s">
        <v>19</v>
      </c>
      <c r="J10" s="82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6" ht="20" customHeight="1">
      <c r="I11" s="83" t="s">
        <v>28</v>
      </c>
      <c r="J11" s="84"/>
      <c r="K11" s="85" t="s">
        <v>20</v>
      </c>
      <c r="L11" s="86"/>
      <c r="M11" s="87" t="s">
        <v>29</v>
      </c>
      <c r="N11" s="88"/>
      <c r="O11" s="87" t="s">
        <v>85</v>
      </c>
      <c r="P11" s="88"/>
      <c r="Q11" s="87">
        <v>8</v>
      </c>
      <c r="R11" s="88"/>
      <c r="S11" s="87" t="s">
        <v>86</v>
      </c>
      <c r="T11" s="88"/>
      <c r="U11" s="87">
        <v>15</v>
      </c>
      <c r="V11" s="88"/>
      <c r="W11" s="87" t="s">
        <v>89</v>
      </c>
      <c r="X11" s="88"/>
      <c r="Y11" s="87">
        <v>29</v>
      </c>
      <c r="Z11" s="88"/>
    </row>
    <row r="12" spans="1:26" s="37" customFormat="1" ht="20" customHeight="1">
      <c r="A12" s="65"/>
      <c r="B12" s="70" t="s">
        <v>73</v>
      </c>
      <c r="C12" s="70"/>
      <c r="D12" s="70"/>
      <c r="E12" s="70"/>
      <c r="F12" s="70"/>
      <c r="G12" s="70"/>
      <c r="H12" s="70"/>
      <c r="I12" s="47"/>
      <c r="J12" s="48" t="str">
        <f>IF(I12="","","mL")</f>
        <v/>
      </c>
      <c r="K12" s="54"/>
      <c r="L12" s="55"/>
      <c r="M12" s="43"/>
      <c r="N12" s="33"/>
      <c r="O12" s="61" t="s">
        <v>74</v>
      </c>
      <c r="P12" s="62"/>
      <c r="Q12" s="61"/>
      <c r="R12" s="62"/>
      <c r="S12" s="37" t="s">
        <v>87</v>
      </c>
      <c r="T12" s="33"/>
      <c r="U12" s="43"/>
      <c r="V12" s="59"/>
      <c r="W12" s="61" t="s">
        <v>74</v>
      </c>
      <c r="X12" s="62"/>
      <c r="Z12" s="33"/>
    </row>
    <row r="13" spans="1:26" s="37" customFormat="1" ht="20" customHeight="1">
      <c r="A13" s="66"/>
      <c r="B13" s="71"/>
      <c r="C13" s="71"/>
      <c r="D13" s="71"/>
      <c r="E13" s="71"/>
      <c r="F13" s="71"/>
      <c r="G13" s="71"/>
      <c r="H13" s="71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63" t="s">
        <v>75</v>
      </c>
      <c r="P13" s="64"/>
      <c r="Q13" s="63"/>
      <c r="R13" s="64"/>
      <c r="S13" s="41" t="s">
        <v>88</v>
      </c>
      <c r="T13" s="38"/>
      <c r="U13" s="41"/>
      <c r="V13" s="60"/>
      <c r="W13" s="63" t="s">
        <v>75</v>
      </c>
      <c r="X13" s="64"/>
      <c r="Y13" s="41"/>
      <c r="Z13" s="38"/>
    </row>
    <row r="14" spans="1:26" s="37" customFormat="1" ht="20" customHeight="1">
      <c r="A14" s="65"/>
      <c r="B14" s="70"/>
      <c r="C14" s="70"/>
      <c r="D14" s="70"/>
      <c r="E14" s="70"/>
      <c r="F14" s="70"/>
      <c r="G14" s="70"/>
      <c r="H14" s="70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U14" s="43"/>
      <c r="V14" s="59"/>
      <c r="X14" s="59"/>
      <c r="Z14" s="33"/>
    </row>
    <row r="15" spans="1:26" s="37" customFormat="1" ht="20" customHeight="1">
      <c r="A15" s="66"/>
      <c r="B15" s="71"/>
      <c r="C15" s="71"/>
      <c r="D15" s="71"/>
      <c r="E15" s="71"/>
      <c r="F15" s="71"/>
      <c r="G15" s="71"/>
      <c r="H15" s="71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/>
      <c r="N15" s="38"/>
      <c r="O15" s="41"/>
      <c r="P15" s="38"/>
      <c r="Q15" s="41"/>
      <c r="R15" s="38"/>
      <c r="S15" s="41"/>
      <c r="T15" s="38"/>
      <c r="U15" s="43"/>
      <c r="V15" s="60"/>
      <c r="W15" s="41"/>
      <c r="X15" s="60"/>
      <c r="Y15" s="41"/>
      <c r="Z15" s="38"/>
    </row>
    <row r="16" spans="1:26" s="37" customFormat="1" ht="19" customHeight="1">
      <c r="A16" s="65" t="s">
        <v>11</v>
      </c>
      <c r="B16" s="67" t="s">
        <v>23</v>
      </c>
      <c r="C16" s="67"/>
      <c r="D16" s="67"/>
      <c r="E16" s="67"/>
      <c r="F16" s="67"/>
      <c r="G16" s="67"/>
      <c r="H16" s="67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9"/>
      <c r="T16" s="57"/>
      <c r="V16" s="59"/>
      <c r="X16" s="59"/>
      <c r="Z16" s="57"/>
    </row>
    <row r="17" spans="1:26" s="37" customFormat="1" ht="20" customHeight="1">
      <c r="A17" s="66"/>
      <c r="B17" s="68" t="s">
        <v>25</v>
      </c>
      <c r="C17" s="68"/>
      <c r="D17" s="68"/>
      <c r="E17" s="68"/>
      <c r="F17" s="68"/>
      <c r="G17" s="68"/>
      <c r="H17" s="68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60"/>
      <c r="S17" s="41"/>
      <c r="T17" s="58"/>
      <c r="U17" s="41"/>
      <c r="V17" s="60"/>
      <c r="W17" s="41"/>
      <c r="X17" s="60"/>
      <c r="Y17" s="41"/>
      <c r="Z17" s="58"/>
    </row>
    <row r="18" spans="1:26" s="37" customFormat="1" ht="20" customHeight="1">
      <c r="A18" s="65" t="s">
        <v>12</v>
      </c>
      <c r="B18" s="70" t="s">
        <v>22</v>
      </c>
      <c r="C18" s="70"/>
      <c r="D18" s="70"/>
      <c r="E18" s="70"/>
      <c r="F18" s="70"/>
      <c r="G18" s="70"/>
      <c r="H18" s="70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9"/>
      <c r="T18" s="57"/>
      <c r="V18" s="59"/>
      <c r="X18" s="59"/>
      <c r="Z18" s="57"/>
    </row>
    <row r="19" spans="1:26" s="37" customFormat="1" ht="20" customHeight="1">
      <c r="A19" s="66"/>
      <c r="B19" s="71" t="s">
        <v>21</v>
      </c>
      <c r="C19" s="71"/>
      <c r="D19" s="71"/>
      <c r="E19" s="71"/>
      <c r="F19" s="71"/>
      <c r="G19" s="71"/>
      <c r="H19" s="71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60"/>
      <c r="S19" s="41"/>
      <c r="T19" s="58"/>
      <c r="U19" s="41"/>
      <c r="V19" s="60"/>
      <c r="W19" s="41"/>
      <c r="X19" s="60"/>
      <c r="Y19" s="41"/>
      <c r="Z19" s="58"/>
    </row>
    <row r="20" spans="1:26" s="37" customFormat="1" ht="20" customHeight="1">
      <c r="A20" s="65" t="s">
        <v>76</v>
      </c>
      <c r="B20" s="70" t="s">
        <v>82</v>
      </c>
      <c r="C20" s="70"/>
      <c r="D20" s="70"/>
      <c r="E20" s="70"/>
      <c r="F20" s="70"/>
      <c r="G20" s="70"/>
      <c r="H20" s="70"/>
      <c r="I20" s="47">
        <v>250</v>
      </c>
      <c r="J20" s="48" t="str">
        <f>IF(I20="","","mL")</f>
        <v>mL</v>
      </c>
      <c r="K20" s="42"/>
      <c r="L20" s="33"/>
      <c r="M20" s="36"/>
      <c r="N20" s="35"/>
      <c r="P20" s="33"/>
      <c r="Q20" s="36"/>
      <c r="R20" s="35"/>
      <c r="T20" s="33"/>
      <c r="U20" s="36"/>
      <c r="V20" s="35"/>
      <c r="X20" s="59"/>
      <c r="Z20" s="33"/>
    </row>
    <row r="21" spans="1:26" s="37" customFormat="1" ht="20" customHeight="1">
      <c r="A21" s="66"/>
      <c r="B21" s="71" t="s">
        <v>83</v>
      </c>
      <c r="C21" s="71"/>
      <c r="D21" s="71"/>
      <c r="E21" s="71"/>
      <c r="F21" s="71"/>
      <c r="G21" s="71"/>
      <c r="H21" s="71"/>
      <c r="I21" s="49">
        <v>1</v>
      </c>
      <c r="J21" s="50" t="str">
        <f>IF(I21="","","hr")</f>
        <v>hr</v>
      </c>
      <c r="K21" s="44">
        <f>IFERROR(I20/I21,"")</f>
        <v>250</v>
      </c>
      <c r="L21" s="45" t="str">
        <f>IF(K21="","","mL/hr")</f>
        <v>mL/hr</v>
      </c>
      <c r="M21" s="41"/>
      <c r="N21" s="38"/>
      <c r="O21" s="41"/>
      <c r="P21" s="38"/>
      <c r="Q21" s="41"/>
      <c r="R21" s="60"/>
      <c r="S21" s="41"/>
      <c r="T21" s="38"/>
      <c r="U21" s="41"/>
      <c r="V21" s="60"/>
      <c r="W21" s="41"/>
      <c r="X21" s="60"/>
      <c r="Y21" s="41"/>
      <c r="Z21" s="38"/>
    </row>
    <row r="22" spans="1:26" s="37" customFormat="1" ht="20" customHeight="1">
      <c r="A22" s="65" t="s">
        <v>77</v>
      </c>
      <c r="B22" s="70" t="s">
        <v>78</v>
      </c>
      <c r="C22" s="70"/>
      <c r="D22" s="70"/>
      <c r="E22" s="70"/>
      <c r="F22" s="70"/>
      <c r="G22" s="70"/>
      <c r="H22" s="70"/>
      <c r="I22" s="47">
        <v>250</v>
      </c>
      <c r="J22" s="48" t="str">
        <f>IF(I22="","","mL")</f>
        <v>mL</v>
      </c>
      <c r="K22" s="34"/>
      <c r="L22" s="35"/>
      <c r="M22" s="36"/>
      <c r="N22" s="33"/>
      <c r="P22" s="33"/>
      <c r="Q22" s="36"/>
      <c r="R22" s="59"/>
      <c r="T22" s="33"/>
      <c r="U22" s="36"/>
      <c r="V22" s="59"/>
      <c r="X22" s="59"/>
      <c r="Z22" s="33"/>
    </row>
    <row r="23" spans="1:26" s="37" customFormat="1" ht="20" customHeight="1">
      <c r="A23" s="66"/>
      <c r="B23" s="71" t="s">
        <v>79</v>
      </c>
      <c r="C23" s="71"/>
      <c r="D23" s="71"/>
      <c r="E23" s="71"/>
      <c r="F23" s="71"/>
      <c r="G23" s="71"/>
      <c r="H23" s="71"/>
      <c r="I23" s="49">
        <v>2</v>
      </c>
      <c r="J23" s="50" t="str">
        <f>IF(I23="","","hr")</f>
        <v>hr</v>
      </c>
      <c r="K23" s="39">
        <f>IFERROR(I22/I23,"")</f>
        <v>125</v>
      </c>
      <c r="L23" s="40" t="str">
        <f>IF(K23="","","mL/hr")</f>
        <v>mL/hr</v>
      </c>
      <c r="M23" s="41"/>
      <c r="N23" s="38"/>
      <c r="O23" s="41"/>
      <c r="P23" s="38"/>
      <c r="Q23" s="41"/>
      <c r="R23" s="60"/>
      <c r="S23" s="41"/>
      <c r="T23" s="38"/>
      <c r="U23" s="41"/>
      <c r="V23" s="60"/>
      <c r="W23" s="41"/>
      <c r="X23" s="60"/>
      <c r="Y23" s="41"/>
      <c r="Z23" s="38"/>
    </row>
    <row r="24" spans="1:26" s="37" customFormat="1" ht="20" customHeight="1">
      <c r="A24" s="65" t="s">
        <v>84</v>
      </c>
      <c r="B24" s="70" t="s">
        <v>24</v>
      </c>
      <c r="C24" s="70"/>
      <c r="D24" s="70"/>
      <c r="E24" s="70"/>
      <c r="F24" s="70"/>
      <c r="G24" s="70"/>
      <c r="H24" s="70"/>
      <c r="I24" s="47">
        <v>100</v>
      </c>
      <c r="J24" s="48" t="str">
        <f>IF(I24="","","mL")</f>
        <v>mL</v>
      </c>
      <c r="K24" s="42"/>
      <c r="L24" s="33"/>
      <c r="M24" s="36"/>
      <c r="N24" s="33"/>
      <c r="P24" s="33"/>
      <c r="Q24" s="36"/>
      <c r="R24" s="59"/>
      <c r="T24" s="33"/>
      <c r="U24" s="36"/>
      <c r="V24" s="59"/>
      <c r="X24" s="59"/>
      <c r="Z24" s="33"/>
    </row>
    <row r="25" spans="1:26" s="37" customFormat="1" ht="20" customHeight="1">
      <c r="A25" s="66"/>
      <c r="B25" s="71" t="s">
        <v>26</v>
      </c>
      <c r="C25" s="71"/>
      <c r="D25" s="71"/>
      <c r="E25" s="71"/>
      <c r="F25" s="71"/>
      <c r="G25" s="71"/>
      <c r="H25" s="71"/>
      <c r="I25" s="49"/>
      <c r="J25" s="50" t="str">
        <f>IF(I25="","","hr")</f>
        <v/>
      </c>
      <c r="K25" s="44" t="str">
        <f>IFERROR(I24/I25,"")</f>
        <v/>
      </c>
      <c r="L25" s="45" t="str">
        <f>IF(K25="","","mL/hr")</f>
        <v/>
      </c>
      <c r="M25" s="43"/>
      <c r="N25" s="38"/>
      <c r="O25" s="41"/>
      <c r="P25" s="38"/>
      <c r="Q25" s="43"/>
      <c r="R25" s="60"/>
      <c r="S25" s="41"/>
      <c r="T25" s="38"/>
      <c r="U25" s="43"/>
      <c r="V25" s="60"/>
      <c r="W25" s="41"/>
      <c r="X25" s="60"/>
      <c r="Y25" s="41"/>
      <c r="Z25" s="38"/>
    </row>
    <row r="26" spans="1:26" s="37" customFormat="1" ht="19" customHeight="1">
      <c r="A26" s="65"/>
      <c r="B26" s="67"/>
      <c r="C26" s="67"/>
      <c r="D26" s="67"/>
      <c r="E26" s="67"/>
      <c r="F26" s="67"/>
      <c r="G26" s="67"/>
      <c r="H26" s="67"/>
      <c r="I26" s="47"/>
      <c r="J26" s="48" t="str">
        <f>IF(I26="","","mL")</f>
        <v/>
      </c>
      <c r="K26" s="42"/>
      <c r="L26" s="33"/>
      <c r="N26" s="33"/>
      <c r="P26" s="33"/>
      <c r="R26" s="59"/>
      <c r="T26" s="33"/>
      <c r="V26" s="59"/>
      <c r="X26" s="59"/>
      <c r="Z26" s="33"/>
    </row>
    <row r="27" spans="1:26" s="37" customFormat="1" ht="20" customHeight="1">
      <c r="A27" s="66"/>
      <c r="B27" s="68"/>
      <c r="C27" s="68"/>
      <c r="D27" s="68"/>
      <c r="E27" s="68"/>
      <c r="F27" s="68"/>
      <c r="G27" s="68"/>
      <c r="H27" s="72"/>
      <c r="I27" s="49"/>
      <c r="J27" s="50" t="str">
        <f>IF(I27="","","hr")</f>
        <v/>
      </c>
      <c r="K27" s="44" t="str">
        <f>IFERROR(I26/I27,"")</f>
        <v/>
      </c>
      <c r="L27" s="45" t="str">
        <f>IF(K27="","","mL/hr")</f>
        <v/>
      </c>
      <c r="M27" s="41"/>
      <c r="N27" s="38"/>
      <c r="O27" s="41"/>
      <c r="P27" s="38"/>
      <c r="Q27" s="41"/>
      <c r="R27" s="60"/>
      <c r="S27" s="41"/>
      <c r="T27" s="38"/>
      <c r="U27" s="41"/>
      <c r="V27" s="60"/>
      <c r="W27" s="41"/>
      <c r="X27" s="60"/>
      <c r="Y27" s="41"/>
      <c r="Z27" s="38"/>
    </row>
    <row r="28" spans="1:26" s="37" customFormat="1" ht="20" customHeight="1">
      <c r="A28" s="65"/>
      <c r="B28" s="70"/>
      <c r="C28" s="70"/>
      <c r="D28" s="70"/>
      <c r="E28" s="70"/>
      <c r="F28" s="70"/>
      <c r="G28" s="70"/>
      <c r="H28" s="70"/>
      <c r="I28" s="47"/>
      <c r="J28" s="48" t="str">
        <f>IF(I28="","","mL")</f>
        <v/>
      </c>
      <c r="K28" s="34"/>
      <c r="L28" s="35"/>
      <c r="N28" s="33"/>
      <c r="P28" s="33"/>
      <c r="R28" s="59"/>
      <c r="T28" s="33"/>
      <c r="V28" s="59"/>
      <c r="X28" s="59"/>
      <c r="Z28" s="33"/>
    </row>
    <row r="29" spans="1:26" s="37" customFormat="1" ht="20" customHeight="1">
      <c r="A29" s="66"/>
      <c r="B29" s="71"/>
      <c r="C29" s="71"/>
      <c r="D29" s="71"/>
      <c r="E29" s="71"/>
      <c r="F29" s="71"/>
      <c r="G29" s="71"/>
      <c r="H29" s="71"/>
      <c r="I29" s="49"/>
      <c r="J29" s="50" t="str">
        <f>IF(I29="","","hr")</f>
        <v/>
      </c>
      <c r="K29" s="39" t="str">
        <f>IFERROR(I28/I29,"")</f>
        <v/>
      </c>
      <c r="L29" s="40" t="str">
        <f>IF(K29="","","mL/hr")</f>
        <v/>
      </c>
      <c r="M29" s="41"/>
      <c r="N29" s="38"/>
      <c r="O29" s="41"/>
      <c r="P29" s="38"/>
      <c r="Q29" s="41"/>
      <c r="R29" s="60"/>
      <c r="S29" s="41"/>
      <c r="T29" s="38"/>
      <c r="U29" s="41"/>
      <c r="V29" s="60"/>
      <c r="W29" s="41"/>
      <c r="X29" s="60"/>
      <c r="Y29" s="41"/>
      <c r="Z29" s="38"/>
    </row>
    <row r="30" spans="1:26" s="37" customFormat="1" ht="20" customHeight="1">
      <c r="A30" s="65"/>
      <c r="B30" s="70"/>
      <c r="C30" s="70"/>
      <c r="D30" s="70"/>
      <c r="E30" s="70"/>
      <c r="F30" s="70"/>
      <c r="G30" s="70"/>
      <c r="H30" s="70"/>
      <c r="I30" s="47"/>
      <c r="J30" s="48" t="str">
        <f>IF(I30="","","mL")</f>
        <v/>
      </c>
      <c r="K30" s="42"/>
      <c r="L30" s="33"/>
      <c r="M30" s="36"/>
      <c r="N30" s="33"/>
      <c r="P30" s="33"/>
      <c r="R30" s="33"/>
      <c r="T30" s="33"/>
      <c r="V30" s="33"/>
      <c r="X30" s="59"/>
      <c r="Z30" s="59"/>
    </row>
    <row r="31" spans="1:26" s="37" customFormat="1" ht="20" customHeight="1">
      <c r="A31" s="66"/>
      <c r="B31" s="71"/>
      <c r="C31" s="71"/>
      <c r="D31" s="71"/>
      <c r="E31" s="71"/>
      <c r="F31" s="71"/>
      <c r="G31" s="71"/>
      <c r="H31" s="71"/>
      <c r="I31" s="49"/>
      <c r="J31" s="48" t="str">
        <f>IF(I31="","","hr")</f>
        <v/>
      </c>
      <c r="K31" s="44" t="str">
        <f>IFERROR(I30/I31,"")</f>
        <v/>
      </c>
      <c r="L31" s="45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38"/>
      <c r="W31" s="41"/>
      <c r="X31" s="60"/>
      <c r="Y31" s="41"/>
      <c r="Z31" s="60"/>
    </row>
    <row r="32" spans="1:26" s="37" customFormat="1" ht="20" customHeight="1">
      <c r="A32" s="65"/>
      <c r="B32" s="70"/>
      <c r="C32" s="70"/>
      <c r="D32" s="70"/>
      <c r="E32" s="70"/>
      <c r="F32" s="70"/>
      <c r="G32" s="70"/>
      <c r="H32" s="70"/>
      <c r="I32" s="47"/>
      <c r="J32" s="51" t="str">
        <f>IF(I32="","","mL")</f>
        <v/>
      </c>
      <c r="K32" s="34"/>
      <c r="L32" s="35"/>
      <c r="M32" s="36"/>
      <c r="N32" s="33"/>
      <c r="P32" s="33"/>
      <c r="R32" s="33"/>
      <c r="T32" s="33"/>
      <c r="V32" s="33"/>
      <c r="X32" s="59"/>
      <c r="Z32" s="59"/>
    </row>
    <row r="33" spans="1:26" s="37" customFormat="1" ht="20" customHeight="1">
      <c r="A33" s="66"/>
      <c r="B33" s="71"/>
      <c r="C33" s="71"/>
      <c r="D33" s="71"/>
      <c r="E33" s="71"/>
      <c r="F33" s="71"/>
      <c r="G33" s="71"/>
      <c r="H33" s="71"/>
      <c r="I33" s="49"/>
      <c r="J33" s="50" t="str">
        <f>IF(I33="","","hr")</f>
        <v/>
      </c>
      <c r="K33" s="39" t="str">
        <f>IFERROR(I32/I33,"")</f>
        <v/>
      </c>
      <c r="L33" s="40" t="str">
        <f>IF(K33="","","mL/hr")</f>
        <v/>
      </c>
      <c r="M33" s="41"/>
      <c r="N33" s="38"/>
      <c r="O33" s="41"/>
      <c r="P33" s="38"/>
      <c r="Q33" s="41"/>
      <c r="R33" s="38"/>
      <c r="S33" s="41"/>
      <c r="T33" s="38"/>
      <c r="U33" s="41"/>
      <c r="V33" s="38"/>
      <c r="W33" s="41"/>
      <c r="X33" s="60"/>
      <c r="Y33" s="41"/>
      <c r="Z33" s="60"/>
    </row>
    <row r="34" spans="1:26" s="37" customFormat="1" ht="20" customHeight="1">
      <c r="A34" s="65"/>
      <c r="B34" s="70"/>
      <c r="C34" s="70"/>
      <c r="D34" s="70"/>
      <c r="E34" s="70"/>
      <c r="F34" s="70"/>
      <c r="G34" s="70"/>
      <c r="H34" s="70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V34" s="33"/>
      <c r="X34" s="59"/>
      <c r="Z34" s="59"/>
    </row>
    <row r="35" spans="1:26" s="37" customFormat="1" ht="20" customHeight="1">
      <c r="A35" s="66"/>
      <c r="B35" s="71"/>
      <c r="C35" s="71"/>
      <c r="D35" s="71"/>
      <c r="E35" s="71"/>
      <c r="F35" s="71"/>
      <c r="G35" s="71"/>
      <c r="H35" s="71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38"/>
      <c r="W35" s="41"/>
      <c r="X35" s="60"/>
      <c r="Y35" s="41"/>
      <c r="Z35" s="60"/>
    </row>
    <row r="36" spans="1:26" s="37" customFormat="1" ht="20" customHeight="1">
      <c r="A36" s="65"/>
      <c r="B36" s="70"/>
      <c r="C36" s="70"/>
      <c r="D36" s="70"/>
      <c r="E36" s="70"/>
      <c r="F36" s="70"/>
      <c r="G36" s="70"/>
      <c r="H36" s="70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V36" s="33"/>
      <c r="X36" s="59"/>
      <c r="Z36" s="59"/>
    </row>
    <row r="37" spans="1:26" s="37" customFormat="1" ht="20" customHeight="1">
      <c r="A37" s="66"/>
      <c r="B37" s="71"/>
      <c r="C37" s="71"/>
      <c r="D37" s="71"/>
      <c r="E37" s="71"/>
      <c r="F37" s="71"/>
      <c r="G37" s="71"/>
      <c r="H37" s="71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38"/>
      <c r="W37" s="41"/>
      <c r="X37" s="60"/>
      <c r="Y37" s="41"/>
      <c r="Z37" s="60"/>
    </row>
    <row r="38" spans="1:26">
      <c r="A38" s="23" t="s">
        <v>30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6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6">
      <c r="B40" s="22" t="s">
        <v>91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6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6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32</v>
      </c>
    </row>
  </sheetData>
  <sheetProtection algorithmName="SHA-512" hashValue="CaTFHPOH8MWerauY2hpYrpkB45S9Zv06pt0uzmVOKffO1OoR1Wmb0++JG0OTTFR1wIZ+hYM+gQ3vVk86ngujyA==" saltValue="ZSO+nmMVyM5X2KLhy5Ek8w==" spinCount="100000" sheet="1" objects="1" scenarios="1" selectLockedCells="1"/>
  <mergeCells count="98">
    <mergeCell ref="B31:H31"/>
    <mergeCell ref="B32:H32"/>
    <mergeCell ref="B33:H33"/>
    <mergeCell ref="B23:H23"/>
    <mergeCell ref="A22:A23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Y11:Z11"/>
    <mergeCell ref="M11:N11"/>
    <mergeCell ref="O11:P11"/>
    <mergeCell ref="Q11:R11"/>
    <mergeCell ref="U11:V11"/>
    <mergeCell ref="W11:X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0:A21"/>
    <mergeCell ref="A28:A29"/>
    <mergeCell ref="A32:A33"/>
    <mergeCell ref="A30:A31"/>
    <mergeCell ref="A26:A27"/>
    <mergeCell ref="A24:A25"/>
    <mergeCell ref="B26:H26"/>
    <mergeCell ref="A2:E2"/>
    <mergeCell ref="A18:A19"/>
    <mergeCell ref="B18:H18"/>
    <mergeCell ref="B19:H19"/>
    <mergeCell ref="A34:A35"/>
    <mergeCell ref="B34:H34"/>
    <mergeCell ref="B35:H35"/>
    <mergeCell ref="B27:H27"/>
    <mergeCell ref="B24:H24"/>
    <mergeCell ref="B25:H25"/>
    <mergeCell ref="B28:H28"/>
    <mergeCell ref="B29:H29"/>
    <mergeCell ref="B20:H20"/>
    <mergeCell ref="B21:H21"/>
    <mergeCell ref="B22:H22"/>
    <mergeCell ref="B30:H30"/>
    <mergeCell ref="W12:X12"/>
    <mergeCell ref="W13:X13"/>
    <mergeCell ref="Q12:R12"/>
    <mergeCell ref="Q13:R13"/>
    <mergeCell ref="A16:A17"/>
    <mergeCell ref="B16:H16"/>
    <mergeCell ref="B17:H17"/>
    <mergeCell ref="O12:P12"/>
    <mergeCell ref="O13:P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7" zoomScale="90" zoomScaleNormal="90" zoomScalePageLayoutView="90" workbookViewId="0">
      <selection activeCell="D43" sqref="D43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37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95" t="str">
        <f>IF('1'!D7="","",'1'!D7)</f>
        <v/>
      </c>
      <c r="B2" s="95"/>
      <c r="C2" s="95"/>
      <c r="D2" s="96" t="str">
        <f>IF('1'!D8="","",'1'!D8)</f>
        <v/>
      </c>
      <c r="E2" s="96"/>
      <c r="F2" s="96"/>
      <c r="G2" s="96"/>
      <c r="H2" s="96"/>
      <c r="I2" s="6"/>
      <c r="J2" s="6"/>
      <c r="K2" s="6"/>
      <c r="L2" s="11"/>
      <c r="M2" s="100" t="s">
        <v>38</v>
      </c>
      <c r="N2" s="100"/>
      <c r="O2" s="100"/>
      <c r="P2" s="100"/>
      <c r="Q2" s="100"/>
      <c r="R2" s="100"/>
      <c r="S2" s="101" t="s">
        <v>39</v>
      </c>
      <c r="T2" s="101"/>
      <c r="U2" s="90" t="s">
        <v>40</v>
      </c>
      <c r="V2" s="90"/>
      <c r="W2" s="90"/>
      <c r="X2" s="90"/>
      <c r="Y2" s="90"/>
      <c r="Z2" s="90"/>
      <c r="AA2" s="90"/>
      <c r="AB2" s="90"/>
      <c r="AC2" s="90"/>
    </row>
    <row r="3" spans="1:29">
      <c r="A3" s="95"/>
      <c r="B3" s="95"/>
      <c r="C3" s="95"/>
      <c r="D3" s="96"/>
      <c r="E3" s="96"/>
      <c r="F3" s="96"/>
      <c r="G3" s="96"/>
      <c r="H3" s="96"/>
      <c r="I3" s="6" t="s">
        <v>42</v>
      </c>
      <c r="J3" s="6"/>
      <c r="K3" s="94" t="str">
        <f>IF(M3="","","治療薬1")</f>
        <v>治療薬1</v>
      </c>
      <c r="L3" s="94"/>
      <c r="M3" s="99" t="str">
        <f>IF('1'!K3="","",'1'!K3)</f>
        <v>パクリタキセル</v>
      </c>
      <c r="N3" s="99"/>
      <c r="O3" s="99"/>
      <c r="P3" s="99"/>
      <c r="Q3" s="99"/>
      <c r="R3" s="99"/>
      <c r="S3" s="98" t="str">
        <f>IF('1'!X3&lt;&gt;"",'1'!X3,"")</f>
        <v/>
      </c>
      <c r="T3" s="98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43</v>
      </c>
      <c r="B4" s="16"/>
      <c r="C4" s="6"/>
      <c r="D4" s="102" t="str">
        <f>IF('1'!A2="","",'1'!A2)</f>
        <v>weekly PTX</v>
      </c>
      <c r="E4" s="102"/>
      <c r="F4" s="102"/>
      <c r="G4" s="102"/>
      <c r="H4" s="102"/>
      <c r="I4" s="102"/>
      <c r="J4" s="6"/>
      <c r="K4" s="94" t="str">
        <f>IF(M4="","","治療薬2")</f>
        <v/>
      </c>
      <c r="L4" s="94"/>
      <c r="M4" s="99" t="str">
        <f>IF('1'!K4="","",'1'!K4)</f>
        <v/>
      </c>
      <c r="N4" s="99"/>
      <c r="O4" s="99"/>
      <c r="P4" s="99"/>
      <c r="Q4" s="99"/>
      <c r="R4" s="99"/>
      <c r="S4" s="98" t="str">
        <f>IF('1'!X4&lt;&gt;"",'1'!X4,"")</f>
        <v/>
      </c>
      <c r="T4" s="98"/>
      <c r="U4" s="20"/>
      <c r="V4" s="17" t="str">
        <f t="shared" si="0"/>
        <v/>
      </c>
      <c r="W4" s="20"/>
      <c r="X4" s="17" t="str">
        <f t="shared" si="1"/>
        <v/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47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4" t="str">
        <f>IF(M5="","","治療薬3")</f>
        <v/>
      </c>
      <c r="L5" s="94"/>
      <c r="M5" s="99" t="str">
        <f>IF('1'!K5="","",'1'!K5)</f>
        <v/>
      </c>
      <c r="N5" s="99"/>
      <c r="O5" s="99"/>
      <c r="P5" s="99"/>
      <c r="Q5" s="99"/>
      <c r="R5" s="99"/>
      <c r="S5" s="98" t="str">
        <f>IF('1'!X5&lt;&gt;"",'1'!X5,"")</f>
        <v/>
      </c>
      <c r="T5" s="98"/>
      <c r="U5" s="20"/>
      <c r="V5" s="17" t="str">
        <f t="shared" si="0"/>
        <v/>
      </c>
      <c r="W5" s="20"/>
      <c r="X5" s="17" t="str">
        <f t="shared" si="1"/>
        <v/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97">
        <f ca="1">TODAY()</f>
        <v>44138</v>
      </c>
      <c r="B6" s="97"/>
      <c r="C6" s="97"/>
      <c r="D6" s="97"/>
      <c r="E6" s="97"/>
      <c r="F6" s="6" t="s">
        <v>46</v>
      </c>
      <c r="G6" s="6"/>
      <c r="H6" s="6"/>
      <c r="I6" s="6"/>
      <c r="J6" s="6"/>
      <c r="K6" s="94" t="str">
        <f>IF(M6="","","治療薬4")</f>
        <v/>
      </c>
      <c r="L6" s="94"/>
      <c r="M6" s="99" t="str">
        <f>IF('1'!K6="","",'1'!K6)</f>
        <v/>
      </c>
      <c r="N6" s="99"/>
      <c r="O6" s="99"/>
      <c r="P6" s="99"/>
      <c r="Q6" s="99"/>
      <c r="R6" s="99"/>
      <c r="S6" s="98" t="str">
        <f>IF('1'!X6&lt;&gt;"",'1'!X6,"")</f>
        <v/>
      </c>
      <c r="T6" s="98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91" t="s">
        <v>44</v>
      </c>
      <c r="B7" s="91"/>
      <c r="C7" s="91"/>
      <c r="D7" s="91"/>
      <c r="E7" s="91"/>
      <c r="F7" s="91"/>
      <c r="G7" s="91"/>
      <c r="H7" s="91"/>
      <c r="I7" s="91"/>
      <c r="J7" s="6"/>
      <c r="K7" s="94" t="str">
        <f>IF(M7="","","治療薬5")</f>
        <v/>
      </c>
      <c r="L7" s="94"/>
      <c r="M7" s="99" t="str">
        <f>IF('1'!K7="","",'1'!K7)</f>
        <v/>
      </c>
      <c r="N7" s="99"/>
      <c r="O7" s="99"/>
      <c r="P7" s="99"/>
      <c r="Q7" s="99"/>
      <c r="R7" s="99"/>
      <c r="S7" s="98" t="str">
        <f>IF('1'!X7&lt;&gt;"",'1'!X7,"")</f>
        <v/>
      </c>
      <c r="T7" s="98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91"/>
      <c r="B8" s="91"/>
      <c r="C8" s="91"/>
      <c r="D8" s="91"/>
      <c r="E8" s="91"/>
      <c r="F8" s="91"/>
      <c r="G8" s="91"/>
      <c r="H8" s="91"/>
      <c r="I8" s="91"/>
      <c r="J8" s="6"/>
      <c r="K8" s="94" t="str">
        <f>IF(M8="","","治療薬6")</f>
        <v/>
      </c>
      <c r="L8" s="94"/>
      <c r="M8" s="99" t="str">
        <f>IF('1'!K8="","",'1'!K8)</f>
        <v/>
      </c>
      <c r="N8" s="99"/>
      <c r="O8" s="99"/>
      <c r="P8" s="99"/>
      <c r="Q8" s="99"/>
      <c r="R8" s="99"/>
      <c r="S8" s="98" t="str">
        <f>IF('1'!X8&lt;&gt;"",'1'!X8,"")</f>
        <v/>
      </c>
      <c r="T8" s="98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41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48</v>
      </c>
      <c r="E11" s="5" t="s">
        <v>55</v>
      </c>
    </row>
    <row r="12" spans="1:29">
      <c r="B12" s="92" t="s">
        <v>65</v>
      </c>
      <c r="C12" s="92"/>
      <c r="D12" s="92"/>
    </row>
    <row r="13" spans="1:29">
      <c r="B13" s="93" t="s">
        <v>45</v>
      </c>
      <c r="C13" s="93"/>
      <c r="D13" s="93"/>
      <c r="E13" s="5" t="s">
        <v>53</v>
      </c>
      <c r="G13" s="5" t="s">
        <v>56</v>
      </c>
    </row>
    <row r="14" spans="1:29">
      <c r="G14" s="5" t="s">
        <v>68</v>
      </c>
    </row>
    <row r="15" spans="1:29">
      <c r="A15" s="18" t="s">
        <v>49</v>
      </c>
      <c r="E15" s="5" t="s">
        <v>54</v>
      </c>
    </row>
    <row r="16" spans="1:29">
      <c r="B16" s="92" t="s">
        <v>66</v>
      </c>
      <c r="C16" s="92"/>
      <c r="D16" s="92"/>
    </row>
    <row r="17" spans="1:29">
      <c r="B17" s="93" t="s">
        <v>45</v>
      </c>
      <c r="C17" s="93"/>
      <c r="D17" s="93"/>
      <c r="E17" s="5" t="s">
        <v>53</v>
      </c>
      <c r="G17" s="5" t="s">
        <v>57</v>
      </c>
    </row>
    <row r="18" spans="1:29">
      <c r="G18" s="5" t="s">
        <v>58</v>
      </c>
    </row>
    <row r="19" spans="1:29">
      <c r="A19" s="18" t="s">
        <v>50</v>
      </c>
      <c r="E19" s="5" t="s">
        <v>59</v>
      </c>
    </row>
    <row r="20" spans="1:29">
      <c r="B20" s="92" t="s">
        <v>65</v>
      </c>
      <c r="C20" s="92"/>
      <c r="D20" s="92"/>
    </row>
    <row r="21" spans="1:29">
      <c r="B21" s="93" t="s">
        <v>45</v>
      </c>
      <c r="C21" s="93"/>
      <c r="D21" s="93"/>
      <c r="E21" s="5" t="s">
        <v>53</v>
      </c>
      <c r="G21" s="5" t="s">
        <v>60</v>
      </c>
    </row>
    <row r="22" spans="1:29">
      <c r="G22" s="5" t="s">
        <v>61</v>
      </c>
    </row>
    <row r="23" spans="1:29">
      <c r="A23" s="18" t="s">
        <v>51</v>
      </c>
      <c r="E23" s="5" t="s">
        <v>62</v>
      </c>
    </row>
    <row r="24" spans="1:29">
      <c r="B24" s="92" t="s">
        <v>66</v>
      </c>
      <c r="C24" s="92"/>
      <c r="D24" s="92"/>
    </row>
    <row r="25" spans="1:29">
      <c r="B25" s="93" t="s">
        <v>45</v>
      </c>
      <c r="C25" s="93"/>
      <c r="D25" s="93"/>
      <c r="E25" s="5" t="s">
        <v>53</v>
      </c>
      <c r="G25" s="5" t="s">
        <v>64</v>
      </c>
    </row>
    <row r="26" spans="1:29">
      <c r="G26" s="5" t="s">
        <v>63</v>
      </c>
    </row>
    <row r="27" spans="1:29">
      <c r="A27" s="18" t="s">
        <v>52</v>
      </c>
      <c r="E27" s="5" t="s">
        <v>69</v>
      </c>
    </row>
    <row r="28" spans="1:29">
      <c r="B28" s="92" t="s">
        <v>65</v>
      </c>
      <c r="C28" s="92"/>
      <c r="D28" s="92"/>
    </row>
    <row r="29" spans="1:29">
      <c r="B29" s="93" t="s">
        <v>45</v>
      </c>
      <c r="C29" s="93"/>
      <c r="D29" s="93"/>
      <c r="E29" s="5" t="s">
        <v>53</v>
      </c>
      <c r="G29" s="5" t="s">
        <v>67</v>
      </c>
    </row>
    <row r="30" spans="1:29">
      <c r="G30" s="5" t="s">
        <v>70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92"/>
      <c r="C32" s="92"/>
      <c r="D32" s="92"/>
      <c r="S32" s="9"/>
      <c r="U32" s="9"/>
      <c r="Y32" s="5"/>
      <c r="Z32" s="9"/>
      <c r="AA32" s="5"/>
      <c r="AC32" s="5"/>
    </row>
    <row r="33" spans="1:29">
      <c r="B33" s="89" t="str">
        <f>IF(A31="","","無･軽度･中･重度")</f>
        <v/>
      </c>
      <c r="C33" s="89"/>
      <c r="D33" s="89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>【飲酒運転注意】治療薬「ﾊﾟｸﾘﾀｷｾﾙ」にｱﾙｺｰﾙ含有の為、ﾊﾟｸﾘﾀｷｾﾙ点滴日は車など機械類の操縦避けて。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33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2020-11-02T21:04:24Z</dcterms:modified>
</cp:coreProperties>
</file>